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920" windowHeight="9780" tabRatio="744" activeTab="0"/>
  </bookViews>
  <sheets>
    <sheet name="Käyttöopas" sheetId="1" r:id="rId1"/>
    <sheet name="Kustannusten syöttö" sheetId="2" r:id="rId2"/>
    <sheet name="Polttoaine" sheetId="3" r:id="rId3"/>
    <sheet name="Tulokset" sheetId="4" r:id="rId4"/>
    <sheet name="Vuotuiset lämmityskustannukset" sheetId="5" r:id="rId5"/>
    <sheet name="Lämmityskustannukset per MWh" sheetId="6" r:id="rId6"/>
    <sheet name="Polttoainekustannukset per MWh" sheetId="7" r:id="rId7"/>
  </sheets>
  <definedNames>
    <definedName name="Nutzenergie">'Polttoaine'!$D$6</definedName>
  </definedNames>
  <calcPr fullCalcOnLoad="1"/>
</workbook>
</file>

<file path=xl/sharedStrings.xml><?xml version="1.0" encoding="utf-8"?>
<sst xmlns="http://schemas.openxmlformats.org/spreadsheetml/2006/main" count="221" uniqueCount="150">
  <si>
    <t>[kWh/a]</t>
  </si>
  <si>
    <t>[kW]</t>
  </si>
  <si>
    <t>%</t>
  </si>
  <si>
    <t>kWh/a</t>
  </si>
  <si>
    <t>[€ / liter]</t>
  </si>
  <si>
    <t>[€ / m³]</t>
  </si>
  <si>
    <t>[€ / kg]</t>
  </si>
  <si>
    <t>€/GJ</t>
  </si>
  <si>
    <t>€/a</t>
  </si>
  <si>
    <t>[m³]</t>
  </si>
  <si>
    <t>[kg]</t>
  </si>
  <si>
    <t>€/m³</t>
  </si>
  <si>
    <t>[%]</t>
  </si>
  <si>
    <t>[m³ / a]</t>
  </si>
  <si>
    <t>[kg / a]</t>
  </si>
  <si>
    <t>[l / a]</t>
  </si>
  <si>
    <t>[€]</t>
  </si>
  <si>
    <t>[€/a]</t>
  </si>
  <si>
    <t>unit</t>
  </si>
  <si>
    <t>[€/MWh]</t>
  </si>
  <si>
    <t>total capital costs</t>
  </si>
  <si>
    <t>€/MWh</t>
  </si>
  <si>
    <t xml:space="preserve">kg/m³ </t>
  </si>
  <si>
    <t xml:space="preserve">m³/1000kg </t>
  </si>
  <si>
    <t xml:space="preserve">MJ/kg </t>
  </si>
  <si>
    <t xml:space="preserve">kWh/m³ </t>
  </si>
  <si>
    <t xml:space="preserve">kWh/kg </t>
  </si>
  <si>
    <t xml:space="preserve">MJ/m³ </t>
  </si>
  <si>
    <t>[h/a]</t>
  </si>
  <si>
    <t>Altener BIOHEAT</t>
  </si>
  <si>
    <t>Commented by Morten Tony Hansen, dk-TEKNIK ENERGY &amp; ENVIRONMENT, Gladsaxe Møllevej 15, DK-2860 Søborg, mth@dk-teknik.dk, www.dk-teknik.dk</t>
  </si>
  <si>
    <t>Edited by DI Kasimir P. Nemestothy, E.V.A. - the Austrian Energy Agency, Otto-Bauer-Gasse 6, A-1060 Wien, nemestothy@eva.ac.at, www.eva.ac.at</t>
  </si>
  <si>
    <t>Yleistä</t>
  </si>
  <si>
    <t>"Polttoaine" -välilehti</t>
  </si>
  <si>
    <t>VDI 2067 standardin mukainen lämmityskustannusten vertailu</t>
  </si>
  <si>
    <t>Lämmityskustannuslaskelmat - käyttäjäopas</t>
  </si>
  <si>
    <t xml:space="preserve">Tämä laskenta on kehitetty Altener BIOHEAT -projektissa haketta, pellettejä, polttoöljyä tai maakaasua </t>
  </si>
  <si>
    <t>Syötteenä ovat kaikki  muuttujat ja markkinoista riippuvat tekijät. Alla on annettu suosituksia syötteiden arvoille.</t>
  </si>
  <si>
    <t xml:space="preserve">käyttävien polttolaitteiden lämmityskustannusten laskemiseen. Laskelma perustuu VDI 2067 -standardiin </t>
  </si>
  <si>
    <t xml:space="preserve">(Verein Deutscher Ingenieure). </t>
  </si>
  <si>
    <t xml:space="preserve">polttoainevaihtoehtojen tunnuslukuja ja vaihtoehtojen kolme graafista kuvausta. </t>
  </si>
  <si>
    <t>Lisää tietoa ja ohjeita löytyy BIOHEAT -projektiesitteestä.</t>
  </si>
  <si>
    <t>Ohjeet syötearvojen syötölle</t>
  </si>
  <si>
    <t>Täytä vain keltaiset ruudut! Tulokset näkyvät vihreillä ruuduilla!</t>
  </si>
  <si>
    <r>
      <t>Vuotuiset kunnossapitokustannukset</t>
    </r>
    <r>
      <rPr>
        <sz val="10"/>
        <rFont val="Arial"/>
        <family val="2"/>
      </rPr>
      <t xml:space="preserve"> lasketaan arvioituna prosenttiosuutena investointikustannuksista. </t>
    </r>
  </si>
  <si>
    <r>
      <t>Arvioidut vuotuiset polttoainekustannukset lasketaan polttoaineen</t>
    </r>
    <r>
      <rPr>
        <b/>
        <sz val="10"/>
        <rFont val="Arial"/>
        <family val="2"/>
      </rPr>
      <t xml:space="preserve"> yksikkökustannuksista.</t>
    </r>
  </si>
  <si>
    <t xml:space="preserve">Pääomakustannukset lasketaan vähentämällä investoinnin annuiteettitekijästä tukien määrä.  </t>
  </si>
  <si>
    <r>
      <t>Sähkökustannuksiin</t>
    </r>
    <r>
      <rPr>
        <sz val="10"/>
        <rFont val="Arial"/>
        <family val="0"/>
      </rPr>
      <t xml:space="preserve"> kuuluvat kattilan ja polttoaineen syötön sähkökulut. Lämmönsiirron kustannuksia ei huomioida </t>
    </r>
  </si>
  <si>
    <t xml:space="preserve">Korjauskustannukset lasketaan kokonaisinvestointikustannuksista ja vuosittaisten korjauskustannusten arviosta. </t>
  </si>
  <si>
    <r>
      <t>Muut kustannukset</t>
    </r>
    <r>
      <rPr>
        <sz val="10"/>
        <rFont val="Arial"/>
        <family val="0"/>
      </rPr>
      <t xml:space="preserve"> kattavat vakuutuskustannukset jne.</t>
    </r>
  </si>
  <si>
    <t>"Kustannusten syöttö" -välilehti</t>
  </si>
  <si>
    <r>
      <t xml:space="preserve">Syötä kyseessä olevan kattilan </t>
    </r>
    <r>
      <rPr>
        <b/>
        <sz val="10"/>
        <rFont val="Arial"/>
        <family val="2"/>
      </rPr>
      <t>vuosihyötysuhde</t>
    </r>
    <r>
      <rPr>
        <sz val="10"/>
        <rFont val="Arial"/>
        <family val="0"/>
      </rPr>
      <t xml:space="preserve">.     </t>
    </r>
  </si>
  <si>
    <r>
      <t xml:space="preserve">Syötä biopolttoineiden </t>
    </r>
    <r>
      <rPr>
        <b/>
        <sz val="10"/>
        <rFont val="Arial"/>
        <family val="2"/>
      </rPr>
      <t xml:space="preserve">vesipitoisuus </t>
    </r>
    <r>
      <rPr>
        <sz val="10"/>
        <rFont val="Arial"/>
        <family val="2"/>
      </rPr>
      <t>(laskettuna massaosuutena tuoreesta aineesta).</t>
    </r>
  </si>
  <si>
    <t xml:space="preserve">Ohjearvoja: Puupelletit: 6%, tuore puuhake metsästä: 55%, kuiva puuhake metsästä: 40%, märkä puuhake </t>
  </si>
  <si>
    <r>
      <t>Syötä puuhakkeen ja puupellettien</t>
    </r>
    <r>
      <rPr>
        <b/>
        <sz val="10"/>
        <rFont val="Arial"/>
        <family val="2"/>
      </rPr>
      <t xml:space="preserve"> kuivan irtoaineksen tiheys. </t>
    </r>
    <r>
      <rPr>
        <sz val="10"/>
        <rFont val="Arial"/>
        <family val="0"/>
      </rPr>
      <t xml:space="preserve"> </t>
    </r>
  </si>
  <si>
    <t>sahalta: 40%, kuiva puuhake sahalta: 50%.</t>
  </si>
  <si>
    <t>Polttoainekustannukset sisältävät kaikki verot.</t>
  </si>
  <si>
    <t>Korkokanta</t>
  </si>
  <si>
    <t xml:space="preserve">[% vuotuisesta nimellisarvosta] </t>
  </si>
  <si>
    <t>Lähtötiedot</t>
  </si>
  <si>
    <t>Kattila</t>
  </si>
  <si>
    <t>Asennus</t>
  </si>
  <si>
    <t xml:space="preserve">Mallia varten syötetään tiedot "kustannusten syöttö" ja "polttoaine" -välilehdille. </t>
  </si>
  <si>
    <t>Käyttöaika</t>
  </si>
  <si>
    <t>Annuiteettitekijä</t>
  </si>
  <si>
    <t>Vuotuiset korjauskustannukset</t>
  </si>
  <si>
    <t>[vuotta]</t>
  </si>
  <si>
    <t>Lopullinen energiantarve</t>
  </si>
  <si>
    <t>Lämpökuorma</t>
  </si>
  <si>
    <r>
      <t xml:space="preserve">Lämpömäärän tarve lasketaan kattilan </t>
    </r>
    <r>
      <rPr>
        <b/>
        <sz val="10"/>
        <rFont val="Arial"/>
        <family val="2"/>
      </rPr>
      <t>lämpökuormasta</t>
    </r>
    <r>
      <rPr>
        <sz val="10"/>
        <rFont val="Arial"/>
        <family val="2"/>
      </rPr>
      <t xml:space="preserve"> ja arvioiduista</t>
    </r>
    <r>
      <rPr>
        <b/>
        <sz val="10"/>
        <rFont val="Arial"/>
        <family val="2"/>
      </rPr>
      <t xml:space="preserve"> toimintatunneista</t>
    </r>
    <r>
      <rPr>
        <sz val="10"/>
        <rFont val="Arial"/>
        <family val="2"/>
      </rPr>
      <t xml:space="preserve">, jonka ajan laite  </t>
    </r>
  </si>
  <si>
    <t>Polttoaine</t>
  </si>
  <si>
    <t>Yksikkökustannukset</t>
  </si>
  <si>
    <t>Arvioitu vuotuinen tarve</t>
  </si>
  <si>
    <t>Puuhake</t>
  </si>
  <si>
    <t>Pelletit</t>
  </si>
  <si>
    <t>Maakaasu</t>
  </si>
  <si>
    <t>Investointikustannukset</t>
  </si>
  <si>
    <t>Yksikkö</t>
  </si>
  <si>
    <t>Polttoöljy</t>
  </si>
  <si>
    <t>Positio</t>
  </si>
  <si>
    <t>Mahdollisuus tukeen</t>
  </si>
  <si>
    <t>Tuen määrä</t>
  </si>
  <si>
    <r>
      <t xml:space="preserve">Syötä prosenttiosuus kokonaiskustannuksista, johon asti investointiin on </t>
    </r>
    <r>
      <rPr>
        <b/>
        <sz val="10"/>
        <rFont val="Arial"/>
        <family val="2"/>
      </rPr>
      <t>mahdollista saada tukea</t>
    </r>
    <r>
      <rPr>
        <sz val="10"/>
        <rFont val="Arial"/>
        <family val="2"/>
      </rPr>
      <t>.</t>
    </r>
  </si>
  <si>
    <t>Investointi miinus tuet</t>
  </si>
  <si>
    <t>Pääomakustannukset</t>
  </si>
  <si>
    <t>Operointikustannukset</t>
  </si>
  <si>
    <t>Muuttuvat kustannukset</t>
  </si>
  <si>
    <t>Polttoainekustannukset</t>
  </si>
  <si>
    <t>Pääomakustannukset yhteensä</t>
  </si>
  <si>
    <t>Muuttuvat kustannukset yhteensä</t>
  </si>
  <si>
    <t>Kattilan korjauskustannukset</t>
  </si>
  <si>
    <t>Helkilöstökustannukset</t>
  </si>
  <si>
    <t>Savupiipun puhdistuskustannukset</t>
  </si>
  <si>
    <t>Huoltokustannukset</t>
  </si>
  <si>
    <t>Operointikustannukset yhteensä</t>
  </si>
  <si>
    <t>Muut kustannukset</t>
  </si>
  <si>
    <t>Vakuutus</t>
  </si>
  <si>
    <t>Muut kustannukset yhteensä</t>
  </si>
  <si>
    <t>Kokonaiskustannukset vuodessa</t>
  </si>
  <si>
    <t>Polttoainekustannusten laskenta</t>
  </si>
  <si>
    <t>Polttkoainekustannukset sisältävät verot ja jakelun</t>
  </si>
  <si>
    <t>Lopullinen energiantar-ve</t>
  </si>
  <si>
    <t>Vuotuiset polttoainekust.</t>
  </si>
  <si>
    <t>Polttoainekust./MWh</t>
  </si>
  <si>
    <t>Polttoainekust./GJ</t>
  </si>
  <si>
    <t>Vuotuinen polttoainetarve</t>
  </si>
  <si>
    <t>Kattilan vuosihyötysuhde</t>
  </si>
  <si>
    <t>Primäärinen energiantarve</t>
  </si>
  <si>
    <t>Vesipitoisuus</t>
  </si>
  <si>
    <t>Vetypitoisuus</t>
  </si>
  <si>
    <t>% ( massa)</t>
  </si>
  <si>
    <t>% (massa, kuiva-aine)</t>
  </si>
  <si>
    <t>Kuivan irtoaineksen tiheys</t>
  </si>
  <si>
    <t>Tuoreaineksen tiheys</t>
  </si>
  <si>
    <t>Tuoreainekset ominaistilavuus</t>
  </si>
  <si>
    <t>Kuiva-aineen ylrmpi lämpöarvo</t>
  </si>
  <si>
    <t>Tuoreaineen alempi lämpöarvo</t>
  </si>
  <si>
    <t>Kattilan kustannukset</t>
  </si>
  <si>
    <t>Asennuksen kustannukset</t>
  </si>
  <si>
    <t>Rakennuskustannukset</t>
  </si>
  <si>
    <t>Kokonaiskustannukset</t>
  </si>
  <si>
    <t>Annuiteetti</t>
  </si>
  <si>
    <t>Kattilan sähkökustannukset</t>
  </si>
  <si>
    <t>Korjauskustannukset</t>
  </si>
  <si>
    <t>Vakuutus, muut kustannukset</t>
  </si>
  <si>
    <t>Operointikustannukset ja muut kust.</t>
  </si>
  <si>
    <t>Kustannukset / MWh yhteensä</t>
  </si>
  <si>
    <t>Toimintatunnit (maksimiteho)</t>
  </si>
  <si>
    <t>toimii maksimiteholla.</t>
  </si>
  <si>
    <t>Sähkökustannukset</t>
  </si>
  <si>
    <r>
      <t>Laitteiston huoltokustannukset</t>
    </r>
    <r>
      <rPr>
        <sz val="10"/>
        <rFont val="Arial"/>
        <family val="0"/>
      </rPr>
      <t xml:space="preserve"> arvioidaan normaalien tarkastusten palveluhintojen mukaan. </t>
    </r>
  </si>
  <si>
    <t>Vuotuiset polttoainekustannukset lasketaan "kustannusten syöttö" -välilehden polttoaineen yksikkökustannuksista</t>
  </si>
  <si>
    <t xml:space="preserve">Tuloksena saadaan lämmityshinta (€/MWh) eri polttoainevaihtoehdoille. Tulokset -välilehdellä luetellaan myös eri </t>
  </si>
  <si>
    <t>Henkilöstökustannukset</t>
  </si>
  <si>
    <t>Asennuksen korjauskustannukset</t>
  </si>
  <si>
    <t>Rakennuksen korjauskustannukset</t>
  </si>
  <si>
    <t>Rakennus</t>
  </si>
  <si>
    <r>
      <t>Investointikustannukset</t>
    </r>
    <r>
      <rPr>
        <sz val="10"/>
        <rFont val="Arial"/>
        <family val="2"/>
      </rPr>
      <t xml:space="preserve"> syötetään erikseen </t>
    </r>
    <r>
      <rPr>
        <b/>
        <sz val="10"/>
        <rFont val="Arial"/>
        <family val="2"/>
      </rPr>
      <t xml:space="preserve">kattilalle, asennukselle </t>
    </r>
    <r>
      <rPr>
        <sz val="10"/>
        <rFont val="Arial"/>
        <family val="2"/>
      </rPr>
      <t>ja</t>
    </r>
    <r>
      <rPr>
        <b/>
        <sz val="10"/>
        <rFont val="Arial"/>
        <family val="2"/>
      </rPr>
      <t xml:space="preserve"> rakennukselle</t>
    </r>
    <r>
      <rPr>
        <sz val="10"/>
        <rFont val="Arial"/>
        <family val="2"/>
      </rPr>
      <t>.</t>
    </r>
  </si>
  <si>
    <r>
      <t>Syötä</t>
    </r>
    <r>
      <rPr>
        <b/>
        <sz val="10"/>
        <rFont val="Arial"/>
        <family val="2"/>
      </rPr>
      <t xml:space="preserve"> tuen määrä</t>
    </r>
    <r>
      <rPr>
        <sz val="10"/>
        <rFont val="Arial"/>
        <family val="2"/>
      </rPr>
      <t xml:space="preserve"> prosentteina kokonaiskustannuksista.</t>
    </r>
  </si>
  <si>
    <t>Tukien määrän arvioidaan jakautuvan tasaisesti kattilalle, asennukselle ja rakennuksella.</t>
  </si>
  <si>
    <t>Polttoaineen kustannukset lasketaan "polttoaine" -välilehdellä ottaen kattilan vuosihyötysuhteen huomioon.</t>
  </si>
  <si>
    <r>
      <t>Henkilöstökustannukset</t>
    </r>
    <r>
      <rPr>
        <sz val="10"/>
        <rFont val="Arial"/>
        <family val="0"/>
      </rPr>
      <t xml:space="preserve"> koostuvat kattilan säännöllisistä tarkistuksista ja polttoaineen käsittelystä.</t>
    </r>
  </si>
  <si>
    <r>
      <t xml:space="preserve">Piipun puhdistuskulut </t>
    </r>
    <r>
      <rPr>
        <sz val="10"/>
        <rFont val="Arial"/>
        <family val="2"/>
      </rPr>
      <t>arvioidaan palveluhinnoista.</t>
    </r>
  </si>
  <si>
    <t>Kokonaiskust. / MWh</t>
  </si>
  <si>
    <t>Vuotuiset kust. yhteensä</t>
  </si>
  <si>
    <r>
      <t xml:space="preserve">Annuiteettitekijä (AF) lasketaan </t>
    </r>
    <r>
      <rPr>
        <b/>
        <sz val="10"/>
        <rFont val="Arial"/>
        <family val="2"/>
      </rPr>
      <t>korkokannasta (i)</t>
    </r>
    <r>
      <rPr>
        <sz val="10"/>
        <rFont val="Arial"/>
        <family val="2"/>
      </rPr>
      <t xml:space="preserve"> ja </t>
    </r>
    <r>
      <rPr>
        <b/>
        <sz val="10"/>
        <rFont val="Arial"/>
        <family val="2"/>
      </rPr>
      <t>käyttöajasta (n)</t>
    </r>
    <r>
      <rPr>
        <sz val="10"/>
        <rFont val="Arial"/>
        <family val="2"/>
      </rPr>
      <t xml:space="preserve"> (vuosia).</t>
    </r>
  </si>
  <si>
    <t>Saksankielestä kääntänyt suomeksi Martti Flyktman ja Heikki Oravainen, VTT Prosessit, 2004.</t>
  </si>
  <si>
    <t xml:space="preserve">Täytä vain keltaiset ruudut! </t>
  </si>
  <si>
    <t>Tulokset näkyvät vihreillä ruuduilla!</t>
  </si>
  <si>
    <t>Huom! Taulukot on suojattu ilman salasanaa, joten unprotect sheet -komennon jälkeen niitä voi muokata!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</si>
</sst>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0.0"/>
    <numFmt numFmtId="197" formatCode="#,##0.0"/>
    <numFmt numFmtId="198" formatCode="#,##0.000"/>
    <numFmt numFmtId="199" formatCode="0.000"/>
    <numFmt numFmtId="200" formatCode="???,???,??0%"/>
    <numFmt numFmtId="201" formatCode="???,???,??0.0%"/>
    <numFmt numFmtId="202" formatCode="0.0000000"/>
    <numFmt numFmtId="203" formatCode="0.000000"/>
    <numFmt numFmtId="204" formatCode="0.00000"/>
    <numFmt numFmtId="205" formatCode="0.0000"/>
  </numFmts>
  <fonts count="83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10"/>
      <name val="Arial Narrow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i/>
      <sz val="9"/>
      <color indexed="52"/>
      <name val="Arial"/>
      <family val="2"/>
    </font>
    <font>
      <b/>
      <i/>
      <sz val="9"/>
      <name val="Arial"/>
      <family val="2"/>
    </font>
    <font>
      <b/>
      <i/>
      <sz val="9"/>
      <color indexed="5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52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12"/>
      <color indexed="17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color indexed="52"/>
      <name val="Arial"/>
      <family val="2"/>
    </font>
    <font>
      <b/>
      <i/>
      <sz val="12"/>
      <color indexed="52"/>
      <name val="Arial"/>
      <family val="2"/>
    </font>
    <font>
      <sz val="11"/>
      <name val="Arial"/>
      <family val="2"/>
    </font>
    <font>
      <sz val="9"/>
      <color indexed="52"/>
      <name val="Arial"/>
      <family val="2"/>
    </font>
    <font>
      <i/>
      <sz val="9"/>
      <color indexed="52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1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23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96" fontId="22" fillId="33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2" fillId="33" borderId="11" xfId="0" applyNumberFormat="1" applyFont="1" applyFill="1" applyBorder="1" applyAlignment="1" applyProtection="1">
      <alignment horizontal="center"/>
      <protection locked="0"/>
    </xf>
    <xf numFmtId="196" fontId="22" fillId="33" borderId="12" xfId="0" applyNumberFormat="1" applyFont="1" applyFill="1" applyBorder="1" applyAlignment="1" applyProtection="1">
      <alignment/>
      <protection locked="0"/>
    </xf>
    <xf numFmtId="196" fontId="0" fillId="0" borderId="11" xfId="0" applyNumberFormat="1" applyFont="1" applyFill="1" applyBorder="1" applyAlignment="1" applyProtection="1">
      <alignment/>
      <protection/>
    </xf>
    <xf numFmtId="196" fontId="1" fillId="33" borderId="0" xfId="0" applyNumberFormat="1" applyFont="1" applyFill="1" applyAlignment="1" applyProtection="1">
      <alignment horizontal="center" vertical="center"/>
      <protection locked="0"/>
    </xf>
    <xf numFmtId="1" fontId="1" fillId="33" borderId="0" xfId="0" applyNumberFormat="1" applyFont="1" applyFill="1" applyBorder="1" applyAlignment="1" applyProtection="1">
      <alignment horizontal="center" vertical="center"/>
      <protection locked="0"/>
    </xf>
    <xf numFmtId="196" fontId="1" fillId="33" borderId="0" xfId="0" applyNumberFormat="1" applyFont="1" applyFill="1" applyBorder="1" applyAlignment="1" applyProtection="1">
      <alignment horizontal="center" vertical="center"/>
      <protection locked="0"/>
    </xf>
    <xf numFmtId="1" fontId="22" fillId="33" borderId="11" xfId="0" applyNumberFormat="1" applyFont="1" applyFill="1" applyBorder="1" applyAlignment="1" applyProtection="1">
      <alignment/>
      <protection locked="0"/>
    </xf>
    <xf numFmtId="199" fontId="1" fillId="33" borderId="0" xfId="0" applyNumberFormat="1" applyFont="1" applyFill="1" applyAlignment="1" applyProtection="1">
      <alignment horizontal="center"/>
      <protection locked="0"/>
    </xf>
    <xf numFmtId="199" fontId="1" fillId="33" borderId="0" xfId="0" applyNumberFormat="1" applyFont="1" applyFill="1" applyBorder="1" applyAlignment="1" applyProtection="1">
      <alignment horizontal="center"/>
      <protection locked="0"/>
    </xf>
    <xf numFmtId="3" fontId="1" fillId="33" borderId="0" xfId="0" applyNumberFormat="1" applyFont="1" applyFill="1" applyBorder="1" applyAlignment="1" applyProtection="1">
      <alignment horizontal="center" vertical="center"/>
      <protection locked="0"/>
    </xf>
    <xf numFmtId="196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left"/>
      <protection/>
    </xf>
    <xf numFmtId="0" fontId="16" fillId="0" borderId="13" xfId="0" applyFont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center"/>
      <protection/>
    </xf>
    <xf numFmtId="196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 vertical="center"/>
      <protection/>
    </xf>
    <xf numFmtId="10" fontId="0" fillId="0" borderId="13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1" fontId="0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13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left" vertical="center"/>
      <protection/>
    </xf>
    <xf numFmtId="1" fontId="0" fillId="0" borderId="13" xfId="0" applyNumberFormat="1" applyFont="1" applyBorder="1" applyAlignment="1" applyProtection="1">
      <alignment vertical="center"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Border="1" applyAlignment="1" applyProtection="1">
      <alignment vertical="center"/>
      <protection/>
    </xf>
    <xf numFmtId="1" fontId="34" fillId="0" borderId="0" xfId="0" applyNumberFormat="1" applyFont="1" applyBorder="1" applyAlignment="1" applyProtection="1">
      <alignment horizontal="left" vertical="center"/>
      <protection/>
    </xf>
    <xf numFmtId="1" fontId="26" fillId="0" borderId="0" xfId="0" applyNumberFormat="1" applyFont="1" applyBorder="1" applyAlignment="1" applyProtection="1">
      <alignment horizontal="center" vertical="center"/>
      <protection/>
    </xf>
    <xf numFmtId="1" fontId="26" fillId="0" borderId="0" xfId="0" applyNumberFormat="1" applyFont="1" applyAlignment="1" applyProtection="1">
      <alignment horizontal="left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left" vertical="center"/>
      <protection/>
    </xf>
    <xf numFmtId="1" fontId="26" fillId="0" borderId="0" xfId="0" applyNumberFormat="1" applyFont="1" applyFill="1" applyBorder="1" applyAlignment="1" applyProtection="1">
      <alignment vertical="center"/>
      <protection/>
    </xf>
    <xf numFmtId="1" fontId="26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34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/>
      <protection/>
    </xf>
    <xf numFmtId="1" fontId="26" fillId="0" borderId="0" xfId="0" applyNumberFormat="1" applyFont="1" applyFill="1" applyAlignment="1" applyProtection="1">
      <alignment horizontal="center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1" fontId="26" fillId="0" borderId="0" xfId="0" applyNumberFormat="1" applyFont="1" applyFill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Alignment="1" applyProtection="1">
      <alignment vertic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top"/>
      <protection/>
    </xf>
    <xf numFmtId="0" fontId="1" fillId="0" borderId="14" xfId="0" applyFont="1" applyFill="1" applyBorder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vertical="top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3" fillId="34" borderId="17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8" fillId="34" borderId="17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4" fontId="0" fillId="34" borderId="18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4" fontId="0" fillId="0" borderId="16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 horizontal="center"/>
      <protection/>
    </xf>
    <xf numFmtId="4" fontId="0" fillId="34" borderId="23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center"/>
      <protection/>
    </xf>
    <xf numFmtId="4" fontId="0" fillId="34" borderId="2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4" fontId="0" fillId="0" borderId="18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37" fillId="34" borderId="0" xfId="0" applyFont="1" applyFill="1" applyBorder="1" applyAlignment="1" applyProtection="1">
      <alignment vertical="center"/>
      <protection/>
    </xf>
    <xf numFmtId="0" fontId="37" fillId="3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96" fontId="37" fillId="34" borderId="18" xfId="0" applyNumberFormat="1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0" fillId="0" borderId="27" xfId="0" applyFont="1" applyBorder="1" applyAlignment="1" applyProtection="1">
      <alignment horizontal="left"/>
      <protection/>
    </xf>
    <xf numFmtId="0" fontId="32" fillId="0" borderId="27" xfId="0" applyFont="1" applyBorder="1" applyAlignment="1" applyProtection="1">
      <alignment horizontal="center"/>
      <protection/>
    </xf>
    <xf numFmtId="0" fontId="30" fillId="0" borderId="27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198" fontId="28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198" fontId="22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9" fillId="0" borderId="0" xfId="0" applyNumberFormat="1" applyFont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29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196" fontId="24" fillId="0" borderId="11" xfId="0" applyNumberFormat="1" applyFont="1" applyFill="1" applyBorder="1" applyAlignment="1" applyProtection="1">
      <alignment/>
      <protection/>
    </xf>
    <xf numFmtId="196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3" fontId="1" fillId="0" borderId="30" xfId="0" applyNumberFormat="1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4" fontId="26" fillId="0" borderId="18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32" xfId="0" applyFont="1" applyBorder="1" applyAlignment="1" applyProtection="1">
      <alignment/>
      <protection/>
    </xf>
    <xf numFmtId="3" fontId="26" fillId="0" borderId="16" xfId="0" applyNumberFormat="1" applyFont="1" applyBorder="1" applyAlignment="1" applyProtection="1">
      <alignment horizontal="center"/>
      <protection/>
    </xf>
    <xf numFmtId="3" fontId="26" fillId="0" borderId="18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/>
      <protection/>
    </xf>
    <xf numFmtId="196" fontId="26" fillId="0" borderId="16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96" fontId="0" fillId="0" borderId="0" xfId="0" applyNumberForma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/>
    </xf>
    <xf numFmtId="1" fontId="26" fillId="0" borderId="18" xfId="0" applyNumberFormat="1" applyFont="1" applyBorder="1" applyAlignment="1" applyProtection="1">
      <alignment/>
      <protection/>
    </xf>
    <xf numFmtId="2" fontId="26" fillId="0" borderId="18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3" fontId="26" fillId="0" borderId="18" xfId="0" applyNumberFormat="1" applyFont="1" applyBorder="1" applyAlignment="1" applyProtection="1">
      <alignment/>
      <protection/>
    </xf>
    <xf numFmtId="197" fontId="26" fillId="0" borderId="18" xfId="0" applyNumberFormat="1" applyFont="1" applyBorder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196" fontId="26" fillId="0" borderId="16" xfId="0" applyNumberFormat="1" applyFont="1" applyBorder="1" applyAlignment="1" applyProtection="1">
      <alignment/>
      <protection/>
    </xf>
    <xf numFmtId="196" fontId="26" fillId="0" borderId="18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9" fontId="0" fillId="0" borderId="0" xfId="0" applyNumberFormat="1" applyFont="1" applyAlignment="1" applyProtection="1">
      <alignment/>
      <protection/>
    </xf>
    <xf numFmtId="199" fontId="6" fillId="0" borderId="0" xfId="0" applyNumberFormat="1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99" fontId="1" fillId="0" borderId="0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Border="1" applyAlignment="1" applyProtection="1">
      <alignment/>
      <protection/>
    </xf>
    <xf numFmtId="199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 vertical="top"/>
      <protection/>
    </xf>
    <xf numFmtId="0" fontId="1" fillId="34" borderId="20" xfId="0" applyFont="1" applyFill="1" applyBorder="1" applyAlignment="1" applyProtection="1">
      <alignment horizontal="center" vertical="top"/>
      <protection/>
    </xf>
    <xf numFmtId="0" fontId="1" fillId="34" borderId="19" xfId="0" applyFont="1" applyFill="1" applyBorder="1" applyAlignment="1" applyProtection="1">
      <alignment horizontal="center" vertical="top"/>
      <protection/>
    </xf>
    <xf numFmtId="0" fontId="1" fillId="34" borderId="14" xfId="0" applyFont="1" applyFill="1" applyBorder="1" applyAlignment="1" applyProtection="1">
      <alignment horizontal="center" vertical="top"/>
      <protection/>
    </xf>
    <xf numFmtId="0" fontId="1" fillId="34" borderId="34" xfId="0" applyFont="1" applyFill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4" fontId="0" fillId="0" borderId="32" xfId="0" applyNumberFormat="1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horizontal="center"/>
      <protection/>
    </xf>
    <xf numFmtId="4" fontId="0" fillId="34" borderId="35" xfId="0" applyNumberFormat="1" applyFont="1" applyFill="1" applyBorder="1" applyAlignment="1" applyProtection="1">
      <alignment/>
      <protection/>
    </xf>
    <xf numFmtId="0" fontId="33" fillId="34" borderId="17" xfId="0" applyFont="1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center"/>
      <protection/>
    </xf>
    <xf numFmtId="0" fontId="13" fillId="34" borderId="17" xfId="0" applyFont="1" applyFill="1" applyBorder="1" applyAlignment="1" applyProtection="1">
      <alignment horizontal="center"/>
      <protection/>
    </xf>
    <xf numFmtId="4" fontId="33" fillId="34" borderId="32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/>
      <protection/>
    </xf>
    <xf numFmtId="4" fontId="8" fillId="34" borderId="32" xfId="0" applyNumberFormat="1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4" fontId="8" fillId="34" borderId="32" xfId="0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4" fontId="0" fillId="34" borderId="14" xfId="0" applyNumberFormat="1" applyFont="1" applyFill="1" applyBorder="1" applyAlignment="1" applyProtection="1">
      <alignment/>
      <protection/>
    </xf>
    <xf numFmtId="4" fontId="0" fillId="34" borderId="34" xfId="0" applyNumberFormat="1" applyFont="1" applyFill="1" applyBorder="1" applyAlignment="1" applyProtection="1">
      <alignment/>
      <protection/>
    </xf>
    <xf numFmtId="4" fontId="0" fillId="34" borderId="19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4" fontId="0" fillId="0" borderId="33" xfId="0" applyNumberFormat="1" applyFont="1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13" fillId="34" borderId="18" xfId="0" applyFont="1" applyFill="1" applyBorder="1" applyAlignment="1" applyProtection="1">
      <alignment horizontal="center" vertical="center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4" fontId="33" fillId="34" borderId="32" xfId="0" applyNumberFormat="1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4" fontId="0" fillId="34" borderId="13" xfId="0" applyNumberFormat="1" applyFont="1" applyFill="1" applyBorder="1" applyAlignment="1" applyProtection="1">
      <alignment/>
      <protection/>
    </xf>
    <xf numFmtId="4" fontId="0" fillId="34" borderId="33" xfId="0" applyNumberFormat="1" applyFont="1" applyFill="1" applyBorder="1" applyAlignment="1" applyProtection="1">
      <alignment/>
      <protection/>
    </xf>
    <xf numFmtId="4" fontId="0" fillId="34" borderId="15" xfId="0" applyNumberFormat="1" applyFont="1" applyFill="1" applyBorder="1" applyAlignment="1" applyProtection="1">
      <alignment/>
      <protection/>
    </xf>
    <xf numFmtId="0" fontId="28" fillId="34" borderId="17" xfId="0" applyFont="1" applyFill="1" applyBorder="1" applyAlignment="1" applyProtection="1">
      <alignment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28" fillId="34" borderId="18" xfId="0" applyFont="1" applyFill="1" applyBorder="1" applyAlignment="1" applyProtection="1">
      <alignment horizontal="center" vertical="center"/>
      <protection/>
    </xf>
    <xf numFmtId="0" fontId="28" fillId="34" borderId="17" xfId="0" applyFont="1" applyFill="1" applyBorder="1" applyAlignment="1" applyProtection="1">
      <alignment horizontal="center" vertical="center"/>
      <protection/>
    </xf>
    <xf numFmtId="3" fontId="28" fillId="34" borderId="0" xfId="0" applyNumberFormat="1" applyFont="1" applyFill="1" applyBorder="1" applyAlignment="1" applyProtection="1">
      <alignment vertical="center"/>
      <protection/>
    </xf>
    <xf numFmtId="3" fontId="28" fillId="34" borderId="32" xfId="0" applyNumberFormat="1" applyFont="1" applyFill="1" applyBorder="1" applyAlignment="1" applyProtection="1">
      <alignment vertical="center"/>
      <protection/>
    </xf>
    <xf numFmtId="3" fontId="28" fillId="34" borderId="17" xfId="0" applyNumberFormat="1" applyFont="1" applyFill="1" applyBorder="1" applyAlignment="1" applyProtection="1">
      <alignment vertical="center"/>
      <protection/>
    </xf>
    <xf numFmtId="4" fontId="28" fillId="34" borderId="32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17" xfId="0" applyNumberFormat="1" applyFont="1" applyFill="1" applyBorder="1" applyAlignment="1" applyProtection="1">
      <alignment/>
      <protection/>
    </xf>
    <xf numFmtId="4" fontId="0" fillId="34" borderId="32" xfId="0" applyNumberFormat="1" applyFont="1" applyFill="1" applyBorder="1" applyAlignment="1" applyProtection="1">
      <alignment/>
      <protection/>
    </xf>
    <xf numFmtId="3" fontId="0" fillId="34" borderId="22" xfId="0" applyNumberFormat="1" applyFont="1" applyFill="1" applyBorder="1" applyAlignment="1" applyProtection="1">
      <alignment/>
      <protection/>
    </xf>
    <xf numFmtId="3" fontId="0" fillId="34" borderId="35" xfId="0" applyNumberFormat="1" applyFont="1" applyFill="1" applyBorder="1" applyAlignment="1" applyProtection="1">
      <alignment/>
      <protection/>
    </xf>
    <xf numFmtId="3" fontId="0" fillId="34" borderId="21" xfId="0" applyNumberFormat="1" applyFont="1" applyFill="1" applyBorder="1" applyAlignment="1" applyProtection="1">
      <alignment/>
      <protection/>
    </xf>
    <xf numFmtId="197" fontId="28" fillId="34" borderId="0" xfId="0" applyNumberFormat="1" applyFont="1" applyFill="1" applyBorder="1" applyAlignment="1" applyProtection="1">
      <alignment vertical="center"/>
      <protection/>
    </xf>
    <xf numFmtId="197" fontId="28" fillId="34" borderId="32" xfId="0" applyNumberFormat="1" applyFont="1" applyFill="1" applyBorder="1" applyAlignment="1" applyProtection="1">
      <alignment vertical="center"/>
      <protection/>
    </xf>
    <xf numFmtId="197" fontId="28" fillId="34" borderId="17" xfId="0" applyNumberFormat="1" applyFont="1" applyFill="1" applyBorder="1" applyAlignment="1" applyProtection="1">
      <alignment vertical="center"/>
      <protection/>
    </xf>
    <xf numFmtId="199" fontId="28" fillId="34" borderId="32" xfId="0" applyNumberFormat="1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34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34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" fontId="26" fillId="0" borderId="0" xfId="0" applyNumberFormat="1" applyFont="1" applyBorder="1" applyAlignment="1" applyProtection="1">
      <alignment/>
      <protection/>
    </xf>
    <xf numFmtId="1" fontId="26" fillId="0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Alignment="1" applyProtection="1">
      <alignment/>
      <protection/>
    </xf>
    <xf numFmtId="1" fontId="26" fillId="0" borderId="0" xfId="0" applyNumberFormat="1" applyFont="1" applyBorder="1" applyAlignment="1" applyProtection="1">
      <alignment horizontal="left" vertical="center"/>
      <protection/>
    </xf>
    <xf numFmtId="1" fontId="26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40" fillId="0" borderId="13" xfId="0" applyFont="1" applyBorder="1" applyAlignment="1" applyProtection="1">
      <alignment/>
      <protection/>
    </xf>
    <xf numFmtId="4" fontId="4" fillId="0" borderId="36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1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" fillId="33" borderId="18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/>
    </xf>
    <xf numFmtId="3" fontId="0" fillId="34" borderId="23" xfId="0" applyNumberFormat="1" applyFont="1" applyFill="1" applyBorder="1" applyAlignment="1" applyProtection="1">
      <alignment/>
      <protection/>
    </xf>
    <xf numFmtId="3" fontId="8" fillId="34" borderId="18" xfId="0" applyNumberFormat="1" applyFont="1" applyFill="1" applyBorder="1" applyAlignment="1" applyProtection="1">
      <alignment vertical="center"/>
      <protection/>
    </xf>
    <xf numFmtId="3" fontId="0" fillId="34" borderId="18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34" borderId="20" xfId="0" applyNumberFormat="1" applyFont="1" applyFill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18" xfId="0" applyNumberFormat="1" applyFont="1" applyBorder="1" applyAlignment="1" applyProtection="1">
      <alignment vertical="center"/>
      <protection/>
    </xf>
    <xf numFmtId="3" fontId="0" fillId="34" borderId="16" xfId="0" applyNumberFormat="1" applyFont="1" applyFill="1" applyBorder="1" applyAlignment="1" applyProtection="1">
      <alignment/>
      <protection/>
    </xf>
    <xf numFmtId="3" fontId="37" fillId="34" borderId="18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left"/>
      <protection/>
    </xf>
    <xf numFmtId="3" fontId="28" fillId="34" borderId="11" xfId="0" applyNumberFormat="1" applyFont="1" applyFill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3" fontId="26" fillId="0" borderId="20" xfId="0" applyNumberFormat="1" applyFont="1" applyBorder="1" applyAlignment="1" applyProtection="1">
      <alignment/>
      <protection/>
    </xf>
    <xf numFmtId="197" fontId="26" fillId="0" borderId="20" xfId="0" applyNumberFormat="1" applyFont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33" fillId="34" borderId="0" xfId="0" applyNumberFormat="1" applyFont="1" applyFill="1" applyBorder="1" applyAlignment="1" applyProtection="1">
      <alignment/>
      <protection/>
    </xf>
    <xf numFmtId="3" fontId="33" fillId="34" borderId="32" xfId="0" applyNumberFormat="1" applyFont="1" applyFill="1" applyBorder="1" applyAlignment="1" applyProtection="1">
      <alignment/>
      <protection/>
    </xf>
    <xf numFmtId="3" fontId="33" fillId="34" borderId="17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3" fontId="8" fillId="34" borderId="32" xfId="0" applyNumberFormat="1" applyFont="1" applyFill="1" applyBorder="1" applyAlignment="1" applyProtection="1">
      <alignment/>
      <protection/>
    </xf>
    <xf numFmtId="3" fontId="8" fillId="34" borderId="17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3" fontId="8" fillId="34" borderId="32" xfId="0" applyNumberFormat="1" applyFont="1" applyFill="1" applyBorder="1" applyAlignment="1" applyProtection="1">
      <alignment vertical="center"/>
      <protection/>
    </xf>
    <xf numFmtId="3" fontId="8" fillId="34" borderId="17" xfId="0" applyNumberFormat="1" applyFont="1" applyFill="1" applyBorder="1" applyAlignment="1" applyProtection="1">
      <alignment vertical="center"/>
      <protection/>
    </xf>
    <xf numFmtId="3" fontId="0" fillId="34" borderId="14" xfId="0" applyNumberFormat="1" applyFont="1" applyFill="1" applyBorder="1" applyAlignment="1" applyProtection="1">
      <alignment/>
      <protection/>
    </xf>
    <xf numFmtId="3" fontId="0" fillId="34" borderId="34" xfId="0" applyNumberFormat="1" applyFont="1" applyFill="1" applyBorder="1" applyAlignment="1" applyProtection="1">
      <alignment/>
      <protection/>
    </xf>
    <xf numFmtId="3" fontId="0" fillId="34" borderId="19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33" fillId="34" borderId="0" xfId="0" applyNumberFormat="1" applyFont="1" applyFill="1" applyBorder="1" applyAlignment="1" applyProtection="1">
      <alignment vertical="center"/>
      <protection/>
    </xf>
    <xf numFmtId="3" fontId="33" fillId="34" borderId="32" xfId="0" applyNumberFormat="1" applyFont="1" applyFill="1" applyBorder="1" applyAlignment="1" applyProtection="1">
      <alignment vertical="center"/>
      <protection/>
    </xf>
    <xf numFmtId="3" fontId="33" fillId="34" borderId="1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0" fontId="1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Vuotuiset lämmityskustannukset yhteensä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4"/>
          <c:w val="0.678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Tulokset!$B$24</c:f>
              <c:strCache>
                <c:ptCount val="1"/>
                <c:pt idx="0">
                  <c:v>Pääomakustannukset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(Tulokset!$E$9,Tulokset!$H$9,Tulokset!$K$9,Tulokset!$N$9)</c:f>
              <c:strCache>
                <c:ptCount val="4"/>
                <c:pt idx="0">
                  <c:v>Puuhake</c:v>
                </c:pt>
                <c:pt idx="1">
                  <c:v>Pelletit</c:v>
                </c:pt>
                <c:pt idx="2">
                  <c:v>Polttoöljy</c:v>
                </c:pt>
                <c:pt idx="3">
                  <c:v>Maakaasu</c:v>
                </c:pt>
              </c:strCache>
            </c:strRef>
          </c:cat>
          <c:val>
            <c:numRef>
              <c:f>(Tulokset!$E$24,Tulokset!$H$24,Tulokset!$K$24,Tulokset!$N$24)</c:f>
              <c:numCache>
                <c:ptCount val="4"/>
                <c:pt idx="0">
                  <c:v>4177.403158196488</c:v>
                </c:pt>
                <c:pt idx="1">
                  <c:v>3613.2983336187103</c:v>
                </c:pt>
                <c:pt idx="2">
                  <c:v>2013.815943013303</c:v>
                </c:pt>
                <c:pt idx="3">
                  <c:v>1859.8924322407747</c:v>
                </c:pt>
              </c:numCache>
            </c:numRef>
          </c:val>
        </c:ser>
        <c:ser>
          <c:idx val="1"/>
          <c:order val="1"/>
          <c:tx>
            <c:strRef>
              <c:f>Tulokset!$B$30</c:f>
              <c:strCache>
                <c:ptCount val="1"/>
                <c:pt idx="0">
                  <c:v>Muuttuvat kustannukset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(Tulokset!$E$9,Tulokset!$H$9,Tulokset!$K$9,Tulokset!$N$9)</c:f>
              <c:strCache>
                <c:ptCount val="4"/>
                <c:pt idx="0">
                  <c:v>Puuhake</c:v>
                </c:pt>
                <c:pt idx="1">
                  <c:v>Pelletit</c:v>
                </c:pt>
                <c:pt idx="2">
                  <c:v>Polttoöljy</c:v>
                </c:pt>
                <c:pt idx="3">
                  <c:v>Maakaasu</c:v>
                </c:pt>
              </c:strCache>
            </c:strRef>
          </c:cat>
          <c:val>
            <c:numRef>
              <c:f>(Tulokset!$E$30,Tulokset!$H$30,Tulokset!$K$30,Tulokset!$N$30)</c:f>
              <c:numCache>
                <c:ptCount val="4"/>
                <c:pt idx="0">
                  <c:v>7061.673933299392</c:v>
                </c:pt>
                <c:pt idx="1">
                  <c:v>7477.34095111297</c:v>
                </c:pt>
                <c:pt idx="2">
                  <c:v>14414.245413391289</c:v>
                </c:pt>
                <c:pt idx="3">
                  <c:v>13365.65460960491</c:v>
                </c:pt>
              </c:numCache>
            </c:numRef>
          </c:val>
        </c:ser>
        <c:ser>
          <c:idx val="2"/>
          <c:order val="2"/>
          <c:tx>
            <c:strRef>
              <c:f>Tulokset!$B$39</c:f>
              <c:strCache>
                <c:ptCount val="1"/>
                <c:pt idx="0">
                  <c:v>Operointikustannukset ja muut kust.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(Tulokset!$E$9,Tulokset!$H$9,Tulokset!$K$9,Tulokset!$N$9)</c:f>
              <c:strCache>
                <c:ptCount val="4"/>
                <c:pt idx="0">
                  <c:v>Puuhake</c:v>
                </c:pt>
                <c:pt idx="1">
                  <c:v>Pelletit</c:v>
                </c:pt>
                <c:pt idx="2">
                  <c:v>Polttoöljy</c:v>
                </c:pt>
                <c:pt idx="3">
                  <c:v>Maakaasu</c:v>
                </c:pt>
              </c:strCache>
            </c:strRef>
          </c:cat>
          <c:val>
            <c:numRef>
              <c:f>(Tulokset!$E$39,Tulokset!$H$39,Tulokset!$K$39,Tulokset!$N$39)</c:f>
              <c:numCache>
                <c:ptCount val="4"/>
                <c:pt idx="0">
                  <c:v>2364</c:v>
                </c:pt>
                <c:pt idx="1">
                  <c:v>2069</c:v>
                </c:pt>
                <c:pt idx="2">
                  <c:v>711</c:v>
                </c:pt>
                <c:pt idx="3">
                  <c:v>662</c:v>
                </c:pt>
              </c:numCache>
            </c:numRef>
          </c:val>
        </c:ser>
        <c:overlap val="100"/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[Euro / a]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389"/>
          <c:w val="0.22775"/>
          <c:h val="0.2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Tuotetun lämmön kustannukset / MWh 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75"/>
          <c:w val="0.9407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'Kustannusten syöttö'!$D$32:$G$32</c:f>
              <c:strCache>
                <c:ptCount val="4"/>
                <c:pt idx="0">
                  <c:v>Puuhake</c:v>
                </c:pt>
                <c:pt idx="1">
                  <c:v>Pelletit</c:v>
                </c:pt>
                <c:pt idx="2">
                  <c:v>Polttoöljy</c:v>
                </c:pt>
                <c:pt idx="3">
                  <c:v>Maakaasu</c:v>
                </c:pt>
              </c:strCache>
            </c:strRef>
          </c:cat>
          <c:val>
            <c:numRef>
              <c:f>'Kustannusten syöttö'!$D$81:$G$81</c:f>
              <c:numCache>
                <c:ptCount val="4"/>
                <c:pt idx="0">
                  <c:v>48.58241818391386</c:v>
                </c:pt>
                <c:pt idx="1">
                  <c:v>46.99871173118457</c:v>
                </c:pt>
                <c:pt idx="2">
                  <c:v>61.210933415730686</c:v>
                </c:pt>
                <c:pt idx="3">
                  <c:v>56.74123943516316</c:v>
                </c:pt>
              </c:numCache>
            </c:numRef>
          </c:val>
        </c:ser>
        <c:overlap val="100"/>
        <c:axId val="55271278"/>
        <c:axId val="27679455"/>
      </c:bar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[Euro / MWh]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Polttoainekustannukset energianyksikköä kohden
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(energiasisältö laskettu tuoreaineen alemmasta lämpöarvosta)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975"/>
          <c:w val="0.94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Polttoaine!$D$8:$G$8</c:f>
              <c:strCache>
                <c:ptCount val="4"/>
                <c:pt idx="0">
                  <c:v>Puuhake</c:v>
                </c:pt>
                <c:pt idx="1">
                  <c:v>Pelletit</c:v>
                </c:pt>
                <c:pt idx="2">
                  <c:v>Polttoöljy</c:v>
                </c:pt>
                <c:pt idx="3">
                  <c:v>Maakaasu</c:v>
                </c:pt>
              </c:strCache>
            </c:strRef>
          </c:cat>
          <c:val>
            <c:numRef>
              <c:f>Polttoaine!$D$17:$G$17</c:f>
              <c:numCache>
                <c:ptCount val="4"/>
                <c:pt idx="0">
                  <c:v>17.50418483324848</c:v>
                </c:pt>
                <c:pt idx="1">
                  <c:v>21.19240271746563</c:v>
                </c:pt>
                <c:pt idx="2">
                  <c:v>43.60574500493784</c:v>
                </c:pt>
                <c:pt idx="3">
                  <c:v>42.80031838801578</c:v>
                </c:pt>
              </c:numCache>
            </c:numRef>
          </c:val>
        </c:ser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[Euro / MWh]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5000625</xdr:colOff>
      <xdr:row>0</xdr:row>
      <xdr:rowOff>19050</xdr:rowOff>
    </xdr:from>
    <xdr:to>
      <xdr:col>1</xdr:col>
      <xdr:colOff>5524500</xdr:colOff>
      <xdr:row>2</xdr:row>
      <xdr:rowOff>114300</xdr:rowOff>
    </xdr:to>
    <xdr:pic>
      <xdr:nvPicPr>
        <xdr:cNvPr id="1" name="Picture 2" descr="Logo_ev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38100</xdr:rowOff>
    </xdr:from>
    <xdr:to>
      <xdr:col>8</xdr:col>
      <xdr:colOff>76200</xdr:colOff>
      <xdr:row>3</xdr:row>
      <xdr:rowOff>133350</xdr:rowOff>
    </xdr:to>
    <xdr:pic>
      <xdr:nvPicPr>
        <xdr:cNvPr id="1" name="Picture 1" descr="Logo_ev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857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66675</xdr:rowOff>
    </xdr:from>
    <xdr:to>
      <xdr:col>6</xdr:col>
      <xdr:colOff>876300</xdr:colOff>
      <xdr:row>2</xdr:row>
      <xdr:rowOff>152400</xdr:rowOff>
    </xdr:to>
    <xdr:pic>
      <xdr:nvPicPr>
        <xdr:cNvPr id="1" name="Picture 1" descr="Logo_ev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667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1</xdr:row>
      <xdr:rowOff>38100</xdr:rowOff>
    </xdr:from>
    <xdr:to>
      <xdr:col>14</xdr:col>
      <xdr:colOff>9525</xdr:colOff>
      <xdr:row>3</xdr:row>
      <xdr:rowOff>133350</xdr:rowOff>
    </xdr:to>
    <xdr:pic>
      <xdr:nvPicPr>
        <xdr:cNvPr id="1" name="Picture 1" descr="Logo_ev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857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0.0215</cdr:y>
    </cdr:from>
    <cdr:to>
      <cdr:x>0.9715</cdr:x>
      <cdr:y>0.1215</cdr:y>
    </cdr:to>
    <cdr:pic>
      <cdr:nvPicPr>
        <cdr:cNvPr id="1" name="Picture 1" descr="Logo_eva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05825" y="114300"/>
          <a:ext cx="5334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0.022</cdr:y>
    </cdr:from>
    <cdr:to>
      <cdr:x>0.98525</cdr:x>
      <cdr:y>0.11975</cdr:y>
    </cdr:to>
    <cdr:pic>
      <cdr:nvPicPr>
        <cdr:cNvPr id="1" name="Picture 4" descr="Logo_eva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29650" y="123825"/>
          <a:ext cx="533400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0.93075</cdr:x>
      <cdr:y>0.05025</cdr:y>
    </cdr:from>
    <cdr:to>
      <cdr:x>0.98775</cdr:x>
      <cdr:y>0.14825</cdr:y>
    </cdr:to>
    <cdr:pic>
      <cdr:nvPicPr>
        <cdr:cNvPr id="1" name="Picture 1" descr="Logo_eva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58225" y="285750"/>
          <a:ext cx="533400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64">
      <selection activeCell="D74" sqref="D74"/>
    </sheetView>
  </sheetViews>
  <sheetFormatPr defaultColWidth="11.57421875" defaultRowHeight="12.75"/>
  <cols>
    <col min="1" max="1" width="2.57421875" style="0" customWidth="1"/>
    <col min="2" max="2" width="90.8515625" style="0" customWidth="1"/>
  </cols>
  <sheetData>
    <row r="1" ht="18">
      <c r="A1" s="410" t="s">
        <v>29</v>
      </c>
    </row>
    <row r="2" ht="18">
      <c r="A2" s="410" t="s">
        <v>35</v>
      </c>
    </row>
    <row r="3" ht="12.75">
      <c r="A3" s="1"/>
    </row>
    <row r="4" ht="12.75">
      <c r="A4" s="1" t="s">
        <v>32</v>
      </c>
    </row>
    <row r="5" spans="1:2" ht="12.75">
      <c r="A5" s="2" t="s">
        <v>36</v>
      </c>
      <c r="B5" s="2"/>
    </row>
    <row r="6" spans="1:2" ht="12.75">
      <c r="A6" s="2" t="s">
        <v>38</v>
      </c>
      <c r="B6" s="2"/>
    </row>
    <row r="7" spans="1:2" ht="12.75">
      <c r="A7" s="2" t="s">
        <v>39</v>
      </c>
      <c r="B7" s="2"/>
    </row>
    <row r="8" spans="1:2" ht="12.75">
      <c r="A8" s="2"/>
      <c r="B8" s="2"/>
    </row>
    <row r="9" spans="1:2" ht="12.75">
      <c r="A9" s="2" t="s">
        <v>37</v>
      </c>
      <c r="B9" s="2"/>
    </row>
    <row r="10" spans="1:2" ht="12.75">
      <c r="A10" s="2" t="s">
        <v>132</v>
      </c>
      <c r="B10" s="2"/>
    </row>
    <row r="11" ht="12.75">
      <c r="A11" t="s">
        <v>40</v>
      </c>
    </row>
    <row r="13" ht="12.75">
      <c r="A13" t="s">
        <v>41</v>
      </c>
    </row>
    <row r="16" ht="12.75">
      <c r="A16" s="1" t="s">
        <v>42</v>
      </c>
    </row>
    <row r="17" ht="12.75">
      <c r="A17" t="s">
        <v>62</v>
      </c>
    </row>
    <row r="18" spans="1:8" s="2" customFormat="1" ht="12.75">
      <c r="A18" s="389" t="s">
        <v>43</v>
      </c>
      <c r="B18" s="389"/>
      <c r="C18" s="389"/>
      <c r="D18" s="389"/>
      <c r="E18" s="389"/>
      <c r="F18" s="389"/>
      <c r="G18" s="389"/>
      <c r="H18" s="389"/>
    </row>
    <row r="19" spans="3:8" ht="12.75">
      <c r="C19" s="4"/>
      <c r="D19" s="4"/>
      <c r="E19" s="4"/>
      <c r="F19" s="4"/>
      <c r="G19" s="4"/>
      <c r="H19" s="4"/>
    </row>
    <row r="20" spans="1:8" ht="12.75">
      <c r="A20" s="387" t="s">
        <v>50</v>
      </c>
      <c r="B20" s="388"/>
      <c r="C20" s="4"/>
      <c r="D20" s="4"/>
      <c r="E20" s="4"/>
      <c r="F20" s="4"/>
      <c r="G20" s="4"/>
      <c r="H20" s="4"/>
    </row>
    <row r="22" ht="12.75">
      <c r="B22" s="2" t="s">
        <v>145</v>
      </c>
    </row>
    <row r="23" ht="12.75">
      <c r="B23" s="1"/>
    </row>
    <row r="28" spans="2:3" ht="12.75">
      <c r="B28" s="1" t="s">
        <v>44</v>
      </c>
      <c r="C28" s="411"/>
    </row>
    <row r="30" spans="2:3" ht="12.75">
      <c r="B30" s="2" t="s">
        <v>69</v>
      </c>
      <c r="C30" s="411"/>
    </row>
    <row r="31" spans="2:3" ht="12.75">
      <c r="B31" s="2" t="s">
        <v>128</v>
      </c>
      <c r="C31" s="411"/>
    </row>
    <row r="32" ht="12.75">
      <c r="C32" s="411"/>
    </row>
    <row r="33" spans="2:3" ht="12.75">
      <c r="B33" s="2" t="s">
        <v>45</v>
      </c>
      <c r="C33" s="411"/>
    </row>
    <row r="34" ht="12.75">
      <c r="C34" s="411"/>
    </row>
    <row r="35" spans="2:3" ht="12.75">
      <c r="B35" s="1" t="s">
        <v>137</v>
      </c>
      <c r="C35" s="411"/>
    </row>
    <row r="36" ht="12.75">
      <c r="C36" s="411"/>
    </row>
    <row r="37" ht="12.75">
      <c r="B37" s="2" t="s">
        <v>82</v>
      </c>
    </row>
    <row r="39" ht="12.75">
      <c r="B39" s="2" t="s">
        <v>138</v>
      </c>
    </row>
    <row r="41" ht="12.75">
      <c r="B41" t="s">
        <v>46</v>
      </c>
    </row>
    <row r="42" ht="12.75">
      <c r="B42" t="s">
        <v>139</v>
      </c>
    </row>
    <row r="44" ht="12.75">
      <c r="B44" t="s">
        <v>140</v>
      </c>
    </row>
    <row r="46" ht="12.75">
      <c r="B46" s="1" t="s">
        <v>47</v>
      </c>
    </row>
    <row r="47" ht="12.75">
      <c r="B47" s="1"/>
    </row>
    <row r="48" ht="12.75">
      <c r="B48" t="s">
        <v>48</v>
      </c>
    </row>
    <row r="50" ht="12.75">
      <c r="B50" s="1" t="s">
        <v>141</v>
      </c>
    </row>
    <row r="52" ht="12.75">
      <c r="B52" s="1" t="s">
        <v>142</v>
      </c>
    </row>
    <row r="54" ht="12.75">
      <c r="B54" s="1" t="s">
        <v>130</v>
      </c>
    </row>
    <row r="56" ht="12.75">
      <c r="B56" s="1" t="s">
        <v>49</v>
      </c>
    </row>
    <row r="58" ht="12.75">
      <c r="B58" s="1"/>
    </row>
    <row r="60" spans="1:8" ht="12.75">
      <c r="A60" s="387" t="s">
        <v>33</v>
      </c>
      <c r="B60" s="388"/>
      <c r="C60" s="4"/>
      <c r="D60" s="4"/>
      <c r="E60" s="4"/>
      <c r="F60" s="4"/>
      <c r="G60" s="4"/>
      <c r="H60" s="4"/>
    </row>
    <row r="62" ht="12.75">
      <c r="B62" t="s">
        <v>131</v>
      </c>
    </row>
    <row r="64" ht="12.75">
      <c r="B64" t="s">
        <v>51</v>
      </c>
    </row>
    <row r="66" ht="12.75">
      <c r="B66" t="s">
        <v>52</v>
      </c>
    </row>
    <row r="67" ht="12.75">
      <c r="B67" t="s">
        <v>53</v>
      </c>
    </row>
    <row r="68" ht="12.75">
      <c r="B68" t="s">
        <v>55</v>
      </c>
    </row>
    <row r="70" ht="12.75">
      <c r="B70" t="s">
        <v>54</v>
      </c>
    </row>
    <row r="72" spans="1:2" ht="13.5">
      <c r="A72" s="200"/>
      <c r="B72" s="200" t="s">
        <v>31</v>
      </c>
    </row>
    <row r="73" ht="13.5">
      <c r="B73" s="200" t="s">
        <v>30</v>
      </c>
    </row>
    <row r="74" ht="13.5">
      <c r="B74" s="201" t="s">
        <v>146</v>
      </c>
    </row>
    <row r="76" ht="12.75">
      <c r="B76" s="458" t="s">
        <v>149</v>
      </c>
    </row>
  </sheetData>
  <sheetProtection sheet="1" objects="1" scenarios="1"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1374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showGridLines="0" zoomScalePageLayoutView="0" workbookViewId="0" topLeftCell="A62">
      <selection activeCell="C12" sqref="C12"/>
    </sheetView>
  </sheetViews>
  <sheetFormatPr defaultColWidth="11.421875" defaultRowHeight="12.75"/>
  <cols>
    <col min="1" max="1" width="0.85546875" style="17" customWidth="1"/>
    <col min="2" max="2" width="30.57421875" style="17" customWidth="1"/>
    <col min="3" max="3" width="11.8515625" style="199" customWidth="1"/>
    <col min="4" max="4" width="11.140625" style="19" customWidth="1"/>
    <col min="5" max="5" width="11.140625" style="20" customWidth="1"/>
    <col min="6" max="6" width="11.140625" style="19" customWidth="1"/>
    <col min="7" max="7" width="11.140625" style="21" customWidth="1"/>
    <col min="8" max="8" width="5.7109375" style="21" customWidth="1"/>
    <col min="9" max="9" width="2.8515625" style="21" customWidth="1"/>
    <col min="10" max="10" width="11.140625" style="22" customWidth="1"/>
    <col min="11" max="16384" width="11.421875" style="17" customWidth="1"/>
  </cols>
  <sheetData>
    <row r="1" spans="1:3" ht="3.75" customHeight="1">
      <c r="A1" s="16"/>
      <c r="C1" s="18"/>
    </row>
    <row r="2" spans="1:10" s="29" customFormat="1" ht="18" customHeight="1">
      <c r="A2" s="23"/>
      <c r="B2" s="203" t="s">
        <v>29</v>
      </c>
      <c r="C2" s="24"/>
      <c r="D2" s="25"/>
      <c r="E2" s="26"/>
      <c r="F2" s="25"/>
      <c r="G2" s="27"/>
      <c r="H2" s="27"/>
      <c r="I2" s="27"/>
      <c r="J2" s="28"/>
    </row>
    <row r="3" spans="1:10" s="33" customFormat="1" ht="18" customHeight="1">
      <c r="A3" s="30"/>
      <c r="B3" s="292" t="s">
        <v>34</v>
      </c>
      <c r="C3" s="32"/>
      <c r="G3" s="34"/>
      <c r="H3" s="34"/>
      <c r="I3" s="34"/>
      <c r="J3" s="35"/>
    </row>
    <row r="4" spans="1:10" s="33" customFormat="1" ht="12">
      <c r="A4" s="30"/>
      <c r="B4" s="429" t="s">
        <v>147</v>
      </c>
      <c r="C4" s="427" t="s">
        <v>148</v>
      </c>
      <c r="D4" s="428"/>
      <c r="E4" s="428"/>
      <c r="G4" s="34"/>
      <c r="H4" s="34"/>
      <c r="I4" s="34"/>
      <c r="J4" s="35"/>
    </row>
    <row r="5" spans="1:10" s="37" customFormat="1" ht="13.5">
      <c r="A5" s="36"/>
      <c r="B5" s="31" t="s">
        <v>56</v>
      </c>
      <c r="G5" s="38"/>
      <c r="H5" s="38"/>
      <c r="I5" s="38"/>
      <c r="J5" s="39"/>
    </row>
    <row r="6" spans="1:10" s="37" customFormat="1" ht="6.75" customHeight="1">
      <c r="A6" s="40"/>
      <c r="B6" s="41"/>
      <c r="C6" s="42"/>
      <c r="D6" s="40"/>
      <c r="E6" s="40"/>
      <c r="F6" s="40"/>
      <c r="G6" s="43"/>
      <c r="H6" s="43"/>
      <c r="I6" s="38"/>
      <c r="J6" s="39"/>
    </row>
    <row r="7" spans="1:10" s="46" customFormat="1" ht="15" customHeight="1">
      <c r="A7" s="44"/>
      <c r="B7" s="45" t="s">
        <v>57</v>
      </c>
      <c r="C7" s="8">
        <v>7</v>
      </c>
      <c r="D7" s="395" t="s">
        <v>58</v>
      </c>
      <c r="E7" s="47"/>
      <c r="F7" s="47"/>
      <c r="G7" s="47"/>
      <c r="H7" s="47"/>
      <c r="I7" s="47"/>
      <c r="J7" s="47"/>
    </row>
    <row r="8" spans="1:10" s="53" customFormat="1" ht="6" customHeight="1">
      <c r="A8" s="48"/>
      <c r="B8" s="49"/>
      <c r="C8" s="50"/>
      <c r="D8" s="51"/>
      <c r="E8" s="52"/>
      <c r="F8" s="52"/>
      <c r="G8" s="52"/>
      <c r="H8" s="52"/>
      <c r="I8" s="52"/>
      <c r="J8" s="52"/>
    </row>
    <row r="9" spans="1:10" s="59" customFormat="1" ht="6" customHeight="1">
      <c r="A9" s="54"/>
      <c r="B9" s="55"/>
      <c r="C9" s="56"/>
      <c r="D9" s="57"/>
      <c r="E9" s="58"/>
      <c r="F9" s="58"/>
      <c r="G9" s="58"/>
      <c r="H9" s="58"/>
      <c r="I9" s="52"/>
      <c r="J9" s="52"/>
    </row>
    <row r="10" spans="1:10" s="63" customFormat="1" ht="12.75" customHeight="1">
      <c r="A10" s="60"/>
      <c r="B10" s="61" t="s">
        <v>59</v>
      </c>
      <c r="C10" s="62" t="s">
        <v>63</v>
      </c>
      <c r="E10" s="64" t="s">
        <v>64</v>
      </c>
      <c r="F10" s="65"/>
      <c r="G10" s="64" t="s">
        <v>65</v>
      </c>
      <c r="H10" s="65"/>
      <c r="I10" s="65"/>
      <c r="J10" s="65"/>
    </row>
    <row r="11" spans="1:10" s="392" customFormat="1" ht="11.25" customHeight="1">
      <c r="A11" s="390"/>
      <c r="B11" s="393"/>
      <c r="C11" s="394" t="s">
        <v>66</v>
      </c>
      <c r="D11" s="90"/>
      <c r="E11" s="394" t="s">
        <v>12</v>
      </c>
      <c r="F11" s="391"/>
      <c r="G11" s="394" t="s">
        <v>12</v>
      </c>
      <c r="H11" s="391"/>
      <c r="I11" s="391"/>
      <c r="J11" s="391"/>
    </row>
    <row r="12" spans="1:10" s="46" customFormat="1" ht="15" customHeight="1">
      <c r="A12" s="44"/>
      <c r="B12" s="70" t="s">
        <v>60</v>
      </c>
      <c r="C12" s="9">
        <v>15</v>
      </c>
      <c r="D12" s="71"/>
      <c r="E12" s="15">
        <f>((((1+$C$7/100)^C12)*($C$7/100))/(((1+$C$7/100)^C12)-1))*100</f>
        <v>10.979462470100652</v>
      </c>
      <c r="F12" s="72"/>
      <c r="G12" s="10">
        <v>2</v>
      </c>
      <c r="H12" s="72"/>
      <c r="I12" s="47"/>
      <c r="J12" s="47"/>
    </row>
    <row r="13" spans="1:10" s="46" customFormat="1" ht="15" customHeight="1">
      <c r="A13" s="44"/>
      <c r="B13" s="70" t="s">
        <v>61</v>
      </c>
      <c r="C13" s="9">
        <v>15</v>
      </c>
      <c r="D13" s="71"/>
      <c r="E13" s="15">
        <f>((((1+$C$7/100)^C13)*($C$7/100))/(((1+$C$7/100)^C13)-1))*100</f>
        <v>10.979462470100652</v>
      </c>
      <c r="F13" s="72"/>
      <c r="G13" s="10">
        <v>1</v>
      </c>
      <c r="H13" s="72"/>
      <c r="I13" s="47"/>
      <c r="J13" s="47"/>
    </row>
    <row r="14" spans="1:10" s="46" customFormat="1" ht="15" customHeight="1">
      <c r="A14" s="44"/>
      <c r="B14" s="70" t="s">
        <v>136</v>
      </c>
      <c r="C14" s="9">
        <v>30</v>
      </c>
      <c r="D14" s="71"/>
      <c r="E14" s="15">
        <f>((((1+$C$7/100)^C14)*($C$7/100))/(((1+$C$7/100)^C14)-1))*100</f>
        <v>8.05864035111112</v>
      </c>
      <c r="F14" s="72"/>
      <c r="G14" s="10">
        <v>0.5</v>
      </c>
      <c r="H14" s="72"/>
      <c r="I14" s="47"/>
      <c r="J14" s="47"/>
    </row>
    <row r="15" spans="1:10" s="53" customFormat="1" ht="6" customHeight="1">
      <c r="A15" s="48"/>
      <c r="B15" s="73"/>
      <c r="C15" s="72"/>
      <c r="D15" s="72"/>
      <c r="E15" s="74"/>
      <c r="F15" s="75"/>
      <c r="G15" s="74"/>
      <c r="H15" s="75"/>
      <c r="I15" s="52"/>
      <c r="J15" s="52"/>
    </row>
    <row r="16" spans="1:10" s="69" customFormat="1" ht="6" customHeight="1">
      <c r="A16" s="76"/>
      <c r="B16" s="77"/>
      <c r="C16" s="77"/>
      <c r="D16" s="78"/>
      <c r="E16" s="79"/>
      <c r="F16" s="79"/>
      <c r="G16" s="79"/>
      <c r="H16" s="79"/>
      <c r="I16" s="68"/>
      <c r="J16" s="68"/>
    </row>
    <row r="17" spans="1:10" s="69" customFormat="1" ht="12.75">
      <c r="A17" s="66"/>
      <c r="B17" s="45" t="s">
        <v>67</v>
      </c>
      <c r="C17" s="80" t="s">
        <v>68</v>
      </c>
      <c r="D17" s="81"/>
      <c r="E17" s="82" t="s">
        <v>127</v>
      </c>
      <c r="F17" s="75"/>
      <c r="G17" s="82" t="s">
        <v>67</v>
      </c>
      <c r="H17" s="68"/>
      <c r="I17" s="68"/>
      <c r="J17" s="68"/>
    </row>
    <row r="18" spans="1:10" s="90" customFormat="1" ht="11.25">
      <c r="A18" s="83"/>
      <c r="B18" s="84"/>
      <c r="C18" s="85" t="s">
        <v>1</v>
      </c>
      <c r="D18" s="86"/>
      <c r="E18" s="87" t="s">
        <v>28</v>
      </c>
      <c r="F18" s="88"/>
      <c r="G18" s="87" t="s">
        <v>0</v>
      </c>
      <c r="H18" s="89"/>
      <c r="I18" s="89"/>
      <c r="J18" s="89"/>
    </row>
    <row r="19" spans="1:10" s="67" customFormat="1" ht="15" customHeight="1">
      <c r="A19" s="91"/>
      <c r="B19" s="92"/>
      <c r="C19" s="14">
        <v>100</v>
      </c>
      <c r="E19" s="14">
        <v>2800</v>
      </c>
      <c r="G19" s="93">
        <f>C19*E19</f>
        <v>280000</v>
      </c>
      <c r="I19" s="94"/>
      <c r="J19" s="94"/>
    </row>
    <row r="20" spans="1:10" s="97" customFormat="1" ht="6" customHeight="1">
      <c r="A20" s="68"/>
      <c r="B20" s="95"/>
      <c r="C20" s="96"/>
      <c r="E20" s="96"/>
      <c r="G20" s="98"/>
      <c r="I20" s="68"/>
      <c r="J20" s="68"/>
    </row>
    <row r="21" spans="1:10" s="97" customFormat="1" ht="6" customHeight="1">
      <c r="A21" s="79"/>
      <c r="B21" s="99"/>
      <c r="C21" s="100"/>
      <c r="D21" s="101"/>
      <c r="E21" s="100"/>
      <c r="F21" s="79"/>
      <c r="G21" s="100"/>
      <c r="H21" s="79"/>
      <c r="I21" s="68"/>
      <c r="J21" s="68"/>
    </row>
    <row r="22" spans="1:10" s="108" customFormat="1" ht="15" customHeight="1">
      <c r="A22" s="102"/>
      <c r="B22" s="103" t="s">
        <v>70</v>
      </c>
      <c r="C22" s="104"/>
      <c r="D22" s="105" t="s">
        <v>73</v>
      </c>
      <c r="E22" s="106" t="s">
        <v>74</v>
      </c>
      <c r="F22" s="107" t="s">
        <v>78</v>
      </c>
      <c r="G22" s="106" t="s">
        <v>75</v>
      </c>
      <c r="H22" s="102"/>
      <c r="I22" s="102"/>
      <c r="J22" s="102"/>
    </row>
    <row r="23" spans="1:10" s="108" customFormat="1" ht="6" customHeight="1">
      <c r="A23" s="102"/>
      <c r="B23" s="103"/>
      <c r="C23" s="104"/>
      <c r="D23" s="105"/>
      <c r="E23" s="106"/>
      <c r="F23" s="107"/>
      <c r="G23" s="106"/>
      <c r="H23" s="102"/>
      <c r="I23" s="102"/>
      <c r="J23" s="102"/>
    </row>
    <row r="24" spans="1:10" s="108" customFormat="1" ht="12.75">
      <c r="A24" s="102"/>
      <c r="B24" s="103"/>
      <c r="C24" s="104"/>
      <c r="D24" s="109" t="s">
        <v>6</v>
      </c>
      <c r="E24" s="110" t="s">
        <v>6</v>
      </c>
      <c r="F24" s="111" t="s">
        <v>4</v>
      </c>
      <c r="G24" s="110" t="s">
        <v>5</v>
      </c>
      <c r="H24" s="102"/>
      <c r="I24" s="102"/>
      <c r="J24" s="102"/>
    </row>
    <row r="25" spans="1:10" s="108" customFormat="1" ht="15" customHeight="1">
      <c r="A25" s="102"/>
      <c r="B25" s="103" t="s">
        <v>71</v>
      </c>
      <c r="C25" s="104"/>
      <c r="D25" s="12">
        <v>0.06</v>
      </c>
      <c r="E25" s="13">
        <v>0.1</v>
      </c>
      <c r="F25" s="13">
        <v>0.437</v>
      </c>
      <c r="G25" s="13">
        <v>0.408</v>
      </c>
      <c r="H25" s="102"/>
      <c r="I25" s="102"/>
      <c r="J25" s="102"/>
    </row>
    <row r="26" spans="1:10" s="108" customFormat="1" ht="6" customHeight="1">
      <c r="A26" s="102"/>
      <c r="B26" s="103"/>
      <c r="C26" s="104"/>
      <c r="D26" s="105"/>
      <c r="E26" s="106"/>
      <c r="F26" s="107"/>
      <c r="G26" s="106"/>
      <c r="H26" s="102"/>
      <c r="I26" s="102"/>
      <c r="J26" s="102"/>
    </row>
    <row r="27" spans="1:10" s="116" customFormat="1" ht="11.25">
      <c r="A27" s="89"/>
      <c r="B27" s="112"/>
      <c r="C27" s="113"/>
      <c r="D27" s="114" t="s">
        <v>14</v>
      </c>
      <c r="E27" s="115" t="s">
        <v>14</v>
      </c>
      <c r="F27" s="87" t="s">
        <v>15</v>
      </c>
      <c r="G27" s="115" t="s">
        <v>13</v>
      </c>
      <c r="H27" s="89"/>
      <c r="I27" s="89"/>
      <c r="J27" s="89"/>
    </row>
    <row r="28" spans="1:10" s="67" customFormat="1" ht="15" customHeight="1">
      <c r="A28" s="91"/>
      <c r="B28" s="103" t="s">
        <v>72</v>
      </c>
      <c r="D28" s="93">
        <f>Polttoaine!D23</f>
        <v>116694.56555498987</v>
      </c>
      <c r="E28" s="93">
        <f>Polttoaine!E23</f>
        <v>74173.40951112969</v>
      </c>
      <c r="F28" s="93">
        <f>Polttoaine!F21*1000</f>
        <v>32870.12680409906</v>
      </c>
      <c r="G28" s="93">
        <f>Polttoaine!G21</f>
        <v>32636.40835687478</v>
      </c>
      <c r="H28" s="94"/>
      <c r="I28" s="94"/>
      <c r="J28" s="94"/>
    </row>
    <row r="29" spans="1:10" s="69" customFormat="1" ht="15" customHeight="1">
      <c r="A29" s="66"/>
      <c r="D29" s="91"/>
      <c r="E29" s="68"/>
      <c r="F29" s="68"/>
      <c r="G29" s="68"/>
      <c r="H29" s="68"/>
      <c r="I29" s="68"/>
      <c r="J29" s="68"/>
    </row>
    <row r="30" spans="1:10" s="19" customFormat="1" ht="6" customHeight="1">
      <c r="A30" s="117"/>
      <c r="C30" s="118"/>
      <c r="E30" s="20"/>
      <c r="G30" s="21"/>
      <c r="H30" s="21"/>
      <c r="I30" s="21"/>
      <c r="J30" s="22"/>
    </row>
    <row r="31" spans="1:7" s="122" customFormat="1" ht="6" customHeight="1">
      <c r="A31" s="119"/>
      <c r="B31" s="120"/>
      <c r="C31" s="121"/>
      <c r="D31" s="121"/>
      <c r="E31" s="121"/>
      <c r="F31" s="121"/>
      <c r="G31" s="121"/>
    </row>
    <row r="32" spans="1:7" s="126" customFormat="1" ht="17.25" customHeight="1">
      <c r="A32" s="123"/>
      <c r="B32" s="124" t="s">
        <v>79</v>
      </c>
      <c r="C32" s="125" t="s">
        <v>77</v>
      </c>
      <c r="D32" s="125" t="s">
        <v>73</v>
      </c>
      <c r="E32" s="125" t="s">
        <v>74</v>
      </c>
      <c r="F32" s="125" t="s">
        <v>78</v>
      </c>
      <c r="G32" s="125" t="s">
        <v>75</v>
      </c>
    </row>
    <row r="33" spans="1:7" s="130" customFormat="1" ht="6" customHeight="1">
      <c r="A33" s="127"/>
      <c r="B33" s="128"/>
      <c r="C33" s="129"/>
      <c r="D33" s="129"/>
      <c r="E33" s="129"/>
      <c r="F33" s="129"/>
      <c r="G33" s="129"/>
    </row>
    <row r="34" spans="1:7" s="59" customFormat="1" ht="3" customHeight="1">
      <c r="A34" s="131"/>
      <c r="B34" s="132"/>
      <c r="C34" s="133"/>
      <c r="D34" s="134"/>
      <c r="E34" s="135"/>
      <c r="F34" s="134"/>
      <c r="G34" s="134"/>
    </row>
    <row r="35" spans="1:7" s="46" customFormat="1" ht="15" customHeight="1">
      <c r="A35" s="136"/>
      <c r="B35" s="137" t="s">
        <v>76</v>
      </c>
      <c r="C35" s="138"/>
      <c r="D35" s="139"/>
      <c r="E35" s="140"/>
      <c r="F35" s="139"/>
      <c r="G35" s="139"/>
    </row>
    <row r="36" spans="1:7" s="142" customFormat="1" ht="15" customHeight="1">
      <c r="A36" s="141"/>
      <c r="B36" s="46" t="s">
        <v>60</v>
      </c>
      <c r="C36" s="138" t="s">
        <v>16</v>
      </c>
      <c r="D36" s="412">
        <v>17500</v>
      </c>
      <c r="E36" s="412">
        <v>17500</v>
      </c>
      <c r="F36" s="412">
        <v>5800</v>
      </c>
      <c r="G36" s="412">
        <v>6600</v>
      </c>
    </row>
    <row r="37" spans="1:7" s="142" customFormat="1" ht="15" customHeight="1">
      <c r="A37" s="141"/>
      <c r="B37" s="46" t="s">
        <v>61</v>
      </c>
      <c r="C37" s="138" t="s">
        <v>16</v>
      </c>
      <c r="D37" s="412">
        <v>4400</v>
      </c>
      <c r="E37" s="412">
        <v>4400</v>
      </c>
      <c r="F37" s="412">
        <v>3000</v>
      </c>
      <c r="G37" s="412">
        <v>3000</v>
      </c>
    </row>
    <row r="38" spans="1:7" s="142" customFormat="1" ht="15" customHeight="1">
      <c r="A38" s="141"/>
      <c r="B38" s="46" t="s">
        <v>136</v>
      </c>
      <c r="C38" s="138" t="s">
        <v>16</v>
      </c>
      <c r="D38" s="412">
        <v>22000</v>
      </c>
      <c r="E38" s="412">
        <v>15000</v>
      </c>
      <c r="F38" s="412">
        <v>13000</v>
      </c>
      <c r="G38" s="412">
        <v>10000</v>
      </c>
    </row>
    <row r="39" spans="1:7" s="142" customFormat="1" ht="15" customHeight="1">
      <c r="A39" s="143"/>
      <c r="B39" s="144" t="s">
        <v>120</v>
      </c>
      <c r="C39" s="145" t="s">
        <v>16</v>
      </c>
      <c r="D39" s="413">
        <f>SUM(D36:D38)</f>
        <v>43900</v>
      </c>
      <c r="E39" s="413">
        <f>SUM(E36:E38)</f>
        <v>36900</v>
      </c>
      <c r="F39" s="413">
        <f>SUM(F36:F38)</f>
        <v>21800</v>
      </c>
      <c r="G39" s="413">
        <f>SUM(G36:G38)</f>
        <v>19600</v>
      </c>
    </row>
    <row r="40" spans="1:7" s="142" customFormat="1" ht="15" customHeight="1">
      <c r="A40" s="141"/>
      <c r="B40" s="46" t="s">
        <v>80</v>
      </c>
      <c r="C40" s="138" t="s">
        <v>12</v>
      </c>
      <c r="D40" s="412">
        <v>100</v>
      </c>
      <c r="E40" s="412">
        <v>100</v>
      </c>
      <c r="F40" s="412">
        <v>0</v>
      </c>
      <c r="G40" s="412">
        <v>0</v>
      </c>
    </row>
    <row r="41" spans="1:7" s="142" customFormat="1" ht="15" customHeight="1">
      <c r="A41" s="141"/>
      <c r="B41" s="46" t="s">
        <v>81</v>
      </c>
      <c r="C41" s="138" t="s">
        <v>12</v>
      </c>
      <c r="D41" s="412">
        <v>0</v>
      </c>
      <c r="E41" s="412">
        <v>0</v>
      </c>
      <c r="F41" s="412">
        <v>0</v>
      </c>
      <c r="G41" s="412">
        <v>0</v>
      </c>
    </row>
    <row r="42" spans="1:7" s="149" customFormat="1" ht="3" customHeight="1">
      <c r="A42" s="146"/>
      <c r="B42" s="147"/>
      <c r="C42" s="148"/>
      <c r="D42" s="414"/>
      <c r="E42" s="414"/>
      <c r="F42" s="414"/>
      <c r="G42" s="414"/>
    </row>
    <row r="43" spans="1:7" s="153" customFormat="1" ht="15" customHeight="1">
      <c r="A43" s="150"/>
      <c r="B43" s="151" t="s">
        <v>83</v>
      </c>
      <c r="C43" s="152" t="s">
        <v>16</v>
      </c>
      <c r="D43" s="415">
        <f>D39-((D39*(D40/100))*(D41/100))</f>
        <v>43900</v>
      </c>
      <c r="E43" s="415">
        <f>E39-((E39*(E40/100))*(E41/100))</f>
        <v>36900</v>
      </c>
      <c r="F43" s="415">
        <f>F39-((F39*(F40/100))*(F41/100))</f>
        <v>21800</v>
      </c>
      <c r="G43" s="415">
        <f>G39-((G39*(G40/100))*(G41/100))</f>
        <v>19600</v>
      </c>
    </row>
    <row r="44" spans="1:7" s="149" customFormat="1" ht="3" customHeight="1">
      <c r="A44" s="154"/>
      <c r="B44" s="155"/>
      <c r="C44" s="156"/>
      <c r="D44" s="416"/>
      <c r="E44" s="416"/>
      <c r="F44" s="416"/>
      <c r="G44" s="416"/>
    </row>
    <row r="45" spans="1:7" s="149" customFormat="1" ht="3" customHeight="1">
      <c r="A45" s="158"/>
      <c r="B45" s="54"/>
      <c r="C45" s="159"/>
      <c r="D45" s="417"/>
      <c r="E45" s="417"/>
      <c r="F45" s="417"/>
      <c r="G45" s="417"/>
    </row>
    <row r="46" spans="1:7" s="142" customFormat="1" ht="15" customHeight="1">
      <c r="A46" s="141"/>
      <c r="B46" s="142" t="s">
        <v>84</v>
      </c>
      <c r="C46" s="161"/>
      <c r="D46" s="418"/>
      <c r="E46" s="418"/>
      <c r="F46" s="418"/>
      <c r="G46" s="418"/>
    </row>
    <row r="47" spans="1:7" s="142" customFormat="1" ht="15" customHeight="1">
      <c r="A47" s="141"/>
      <c r="B47" s="46" t="s">
        <v>60</v>
      </c>
      <c r="C47" s="138" t="s">
        <v>17</v>
      </c>
      <c r="D47" s="418">
        <f aca="true" t="shared" si="0" ref="D47:G49">((D$43/D$39)*D36)*($E12/100)</f>
        <v>1921.405932267614</v>
      </c>
      <c r="E47" s="418">
        <f t="shared" si="0"/>
        <v>1921.405932267614</v>
      </c>
      <c r="F47" s="418">
        <f t="shared" si="0"/>
        <v>636.8088232658378</v>
      </c>
      <c r="G47" s="418">
        <f t="shared" si="0"/>
        <v>724.644523026643</v>
      </c>
    </row>
    <row r="48" spans="1:7" s="142" customFormat="1" ht="15" customHeight="1">
      <c r="A48" s="141"/>
      <c r="B48" s="46" t="s">
        <v>61</v>
      </c>
      <c r="C48" s="138" t="s">
        <v>17</v>
      </c>
      <c r="D48" s="418">
        <f t="shared" si="0"/>
        <v>483.0963486844286</v>
      </c>
      <c r="E48" s="418">
        <f t="shared" si="0"/>
        <v>483.0963486844286</v>
      </c>
      <c r="F48" s="418">
        <f t="shared" si="0"/>
        <v>329.38387410301954</v>
      </c>
      <c r="G48" s="418">
        <f t="shared" si="0"/>
        <v>329.38387410301954</v>
      </c>
    </row>
    <row r="49" spans="1:7" s="142" customFormat="1" ht="15" customHeight="1">
      <c r="A49" s="141"/>
      <c r="B49" s="46" t="s">
        <v>136</v>
      </c>
      <c r="C49" s="138" t="s">
        <v>17</v>
      </c>
      <c r="D49" s="418">
        <f t="shared" si="0"/>
        <v>1772.9008772444463</v>
      </c>
      <c r="E49" s="418">
        <f t="shared" si="0"/>
        <v>1208.796052666668</v>
      </c>
      <c r="F49" s="418">
        <f t="shared" si="0"/>
        <v>1047.6232456444457</v>
      </c>
      <c r="G49" s="418">
        <f t="shared" si="0"/>
        <v>805.864035111112</v>
      </c>
    </row>
    <row r="50" spans="1:7" s="149" customFormat="1" ht="3" customHeight="1">
      <c r="A50" s="163"/>
      <c r="B50" s="59"/>
      <c r="C50" s="164"/>
      <c r="D50" s="419"/>
      <c r="E50" s="419"/>
      <c r="F50" s="419"/>
      <c r="G50" s="419"/>
    </row>
    <row r="51" spans="1:7" s="149" customFormat="1" ht="3" customHeight="1">
      <c r="A51" s="146"/>
      <c r="B51" s="147"/>
      <c r="C51" s="166"/>
      <c r="D51" s="414"/>
      <c r="E51" s="414"/>
      <c r="F51" s="414"/>
      <c r="G51" s="414"/>
    </row>
    <row r="52" spans="1:7" s="153" customFormat="1" ht="15" customHeight="1">
      <c r="A52" s="150"/>
      <c r="B52" s="151" t="s">
        <v>88</v>
      </c>
      <c r="C52" s="152" t="s">
        <v>17</v>
      </c>
      <c r="D52" s="415">
        <f>SUM(D47:D49)</f>
        <v>4177.403158196488</v>
      </c>
      <c r="E52" s="415">
        <f>SUM(E47:E49)</f>
        <v>3613.2983336187103</v>
      </c>
      <c r="F52" s="415">
        <f>SUM(F47:F49)</f>
        <v>2013.815943013303</v>
      </c>
      <c r="G52" s="415">
        <f>SUM(G47:G49)</f>
        <v>1859.8924322407747</v>
      </c>
    </row>
    <row r="53" spans="1:7" s="149" customFormat="1" ht="3" customHeight="1">
      <c r="A53" s="154"/>
      <c r="B53" s="168" t="s">
        <v>20</v>
      </c>
      <c r="C53" s="156"/>
      <c r="D53" s="416"/>
      <c r="E53" s="416"/>
      <c r="F53" s="416"/>
      <c r="G53" s="416"/>
    </row>
    <row r="54" spans="1:7" s="142" customFormat="1" ht="15" customHeight="1">
      <c r="A54" s="169"/>
      <c r="B54" s="170" t="s">
        <v>86</v>
      </c>
      <c r="C54" s="171"/>
      <c r="D54" s="420"/>
      <c r="E54" s="420"/>
      <c r="F54" s="420"/>
      <c r="G54" s="420"/>
    </row>
    <row r="55" spans="1:7" s="142" customFormat="1" ht="15" customHeight="1">
      <c r="A55" s="141"/>
      <c r="B55" s="46" t="s">
        <v>87</v>
      </c>
      <c r="C55" s="138" t="s">
        <v>17</v>
      </c>
      <c r="D55" s="418">
        <f>Polttoaine!D15</f>
        <v>7001.673933299392</v>
      </c>
      <c r="E55" s="418">
        <f>Polttoaine!E15</f>
        <v>7417.34095111297</v>
      </c>
      <c r="F55" s="418">
        <f>Polttoaine!F15</f>
        <v>14364.245413391289</v>
      </c>
      <c r="G55" s="418">
        <f>Polttoaine!G15</f>
        <v>13315.65460960491</v>
      </c>
    </row>
    <row r="56" spans="1:7" s="46" customFormat="1" ht="15" customHeight="1">
      <c r="A56" s="136"/>
      <c r="B56" s="46" t="s">
        <v>129</v>
      </c>
      <c r="C56" s="138" t="s">
        <v>17</v>
      </c>
      <c r="D56" s="412">
        <v>60</v>
      </c>
      <c r="E56" s="412">
        <v>60</v>
      </c>
      <c r="F56" s="412">
        <v>50</v>
      </c>
      <c r="G56" s="412">
        <v>50</v>
      </c>
    </row>
    <row r="57" spans="1:7" s="59" customFormat="1" ht="3" customHeight="1">
      <c r="A57" s="172"/>
      <c r="B57" s="147"/>
      <c r="C57" s="148"/>
      <c r="D57" s="414"/>
      <c r="E57" s="414"/>
      <c r="F57" s="414"/>
      <c r="G57" s="414"/>
    </row>
    <row r="58" spans="1:7" s="153" customFormat="1" ht="15" customHeight="1">
      <c r="A58" s="150"/>
      <c r="B58" s="151" t="s">
        <v>89</v>
      </c>
      <c r="C58" s="152" t="s">
        <v>17</v>
      </c>
      <c r="D58" s="415">
        <f>SUM(D55:D56)</f>
        <v>7061.673933299392</v>
      </c>
      <c r="E58" s="415">
        <f>SUM(E55:E56)</f>
        <v>7477.34095111297</v>
      </c>
      <c r="F58" s="415">
        <f>SUM(F55:F56)</f>
        <v>14414.245413391289</v>
      </c>
      <c r="G58" s="415">
        <f>SUM(G55:G56)</f>
        <v>13365.65460960491</v>
      </c>
    </row>
    <row r="59" spans="1:7" s="59" customFormat="1" ht="3" customHeight="1">
      <c r="A59" s="173"/>
      <c r="B59" s="174"/>
      <c r="C59" s="175"/>
      <c r="D59" s="421"/>
      <c r="E59" s="421"/>
      <c r="F59" s="421"/>
      <c r="G59" s="421"/>
    </row>
    <row r="60" spans="1:7" s="59" customFormat="1" ht="3" customHeight="1">
      <c r="A60" s="177"/>
      <c r="B60" s="178"/>
      <c r="C60" s="179"/>
      <c r="D60" s="419"/>
      <c r="E60" s="422"/>
      <c r="F60" s="419"/>
      <c r="G60" s="419"/>
    </row>
    <row r="61" spans="1:7" s="142" customFormat="1" ht="15" customHeight="1">
      <c r="A61" s="141"/>
      <c r="B61" s="142" t="s">
        <v>85</v>
      </c>
      <c r="C61" s="161"/>
      <c r="D61" s="423"/>
      <c r="E61" s="424"/>
      <c r="F61" s="423"/>
      <c r="G61" s="423"/>
    </row>
    <row r="62" spans="1:7" s="142" customFormat="1" ht="15" customHeight="1">
      <c r="A62" s="141"/>
      <c r="B62" s="46" t="s">
        <v>90</v>
      </c>
      <c r="C62" s="138" t="s">
        <v>17</v>
      </c>
      <c r="D62" s="418">
        <f>D36*($G$12/100)</f>
        <v>350</v>
      </c>
      <c r="E62" s="418">
        <f>E36*($G$12/100)</f>
        <v>350</v>
      </c>
      <c r="F62" s="418">
        <f>F36*($G$12/100)</f>
        <v>116</v>
      </c>
      <c r="G62" s="418">
        <f>G36*($G$12/100)</f>
        <v>132</v>
      </c>
    </row>
    <row r="63" spans="1:7" s="142" customFormat="1" ht="15" customHeight="1">
      <c r="A63" s="141"/>
      <c r="B63" s="46" t="s">
        <v>134</v>
      </c>
      <c r="C63" s="138" t="s">
        <v>17</v>
      </c>
      <c r="D63" s="418">
        <f>D37*($G$13/100)</f>
        <v>44</v>
      </c>
      <c r="E63" s="418">
        <f>E37*($G$13/100)</f>
        <v>44</v>
      </c>
      <c r="F63" s="418">
        <f>F37*($G$13/100)</f>
        <v>30</v>
      </c>
      <c r="G63" s="418">
        <f>G37*($G$13/100)</f>
        <v>30</v>
      </c>
    </row>
    <row r="64" spans="1:7" s="142" customFormat="1" ht="15" customHeight="1">
      <c r="A64" s="141"/>
      <c r="B64" s="46" t="s">
        <v>135</v>
      </c>
      <c r="C64" s="138" t="s">
        <v>17</v>
      </c>
      <c r="D64" s="418">
        <f>D38*($G$14/100)</f>
        <v>110</v>
      </c>
      <c r="E64" s="418">
        <f>E38*($G$14/100)</f>
        <v>75</v>
      </c>
      <c r="F64" s="418">
        <f>F38*($G$14/100)</f>
        <v>65</v>
      </c>
      <c r="G64" s="418">
        <f>G38*($G$14/100)</f>
        <v>50</v>
      </c>
    </row>
    <row r="65" spans="1:7" s="46" customFormat="1" ht="15" customHeight="1">
      <c r="A65" s="136"/>
      <c r="B65" s="46" t="s">
        <v>133</v>
      </c>
      <c r="C65" s="138" t="s">
        <v>17</v>
      </c>
      <c r="D65" s="412">
        <v>960</v>
      </c>
      <c r="E65" s="412">
        <v>750</v>
      </c>
      <c r="F65" s="412">
        <v>0</v>
      </c>
      <c r="G65" s="412">
        <v>0</v>
      </c>
    </row>
    <row r="66" spans="1:7" s="46" customFormat="1" ht="15" customHeight="1">
      <c r="A66" s="136"/>
      <c r="B66" s="46" t="s">
        <v>92</v>
      </c>
      <c r="C66" s="138" t="s">
        <v>17</v>
      </c>
      <c r="D66" s="412">
        <v>250</v>
      </c>
      <c r="E66" s="412">
        <v>250</v>
      </c>
      <c r="F66" s="412">
        <v>200</v>
      </c>
      <c r="G66" s="412">
        <v>150</v>
      </c>
    </row>
    <row r="67" spans="1:7" s="46" customFormat="1" ht="15" customHeight="1">
      <c r="A67" s="136"/>
      <c r="B67" s="46" t="s">
        <v>93</v>
      </c>
      <c r="C67" s="138" t="s">
        <v>17</v>
      </c>
      <c r="D67" s="412">
        <v>400</v>
      </c>
      <c r="E67" s="412">
        <v>400</v>
      </c>
      <c r="F67" s="412">
        <v>200</v>
      </c>
      <c r="G67" s="412">
        <v>200</v>
      </c>
    </row>
    <row r="68" spans="1:7" s="59" customFormat="1" ht="3" customHeight="1">
      <c r="A68" s="172"/>
      <c r="B68" s="147"/>
      <c r="C68" s="148"/>
      <c r="D68" s="414"/>
      <c r="E68" s="414"/>
      <c r="F68" s="414"/>
      <c r="G68" s="414"/>
    </row>
    <row r="69" spans="1:7" s="153" customFormat="1" ht="15" customHeight="1">
      <c r="A69" s="150"/>
      <c r="B69" s="181" t="s">
        <v>94</v>
      </c>
      <c r="C69" s="182" t="s">
        <v>17</v>
      </c>
      <c r="D69" s="415">
        <f>SUM(D62:D67)</f>
        <v>2114</v>
      </c>
      <c r="E69" s="415">
        <f>SUM(E62:E67)</f>
        <v>1869</v>
      </c>
      <c r="F69" s="415">
        <f>SUM(F62:F67)</f>
        <v>611</v>
      </c>
      <c r="G69" s="415">
        <f>SUM(G62:G67)</f>
        <v>562</v>
      </c>
    </row>
    <row r="70" spans="1:7" s="59" customFormat="1" ht="3" customHeight="1">
      <c r="A70" s="173"/>
      <c r="B70" s="174"/>
      <c r="C70" s="175"/>
      <c r="D70" s="176"/>
      <c r="E70" s="176"/>
      <c r="F70" s="176"/>
      <c r="G70" s="176"/>
    </row>
    <row r="71" spans="1:7" s="59" customFormat="1" ht="3" customHeight="1">
      <c r="A71" s="177"/>
      <c r="B71" s="178"/>
      <c r="C71" s="179"/>
      <c r="D71" s="165"/>
      <c r="E71" s="180"/>
      <c r="F71" s="165"/>
      <c r="G71" s="165"/>
    </row>
    <row r="72" spans="1:7" s="46" customFormat="1" ht="15" customHeight="1">
      <c r="A72" s="136"/>
      <c r="B72" s="142" t="s">
        <v>95</v>
      </c>
      <c r="C72" s="183"/>
      <c r="D72" s="140"/>
      <c r="E72" s="184"/>
      <c r="F72" s="162"/>
      <c r="G72" s="162"/>
    </row>
    <row r="73" spans="1:7" s="46" customFormat="1" ht="15" customHeight="1">
      <c r="A73" s="136"/>
      <c r="B73" s="46" t="s">
        <v>96</v>
      </c>
      <c r="C73" s="138" t="s">
        <v>17</v>
      </c>
      <c r="D73" s="412">
        <v>250</v>
      </c>
      <c r="E73" s="412">
        <v>200</v>
      </c>
      <c r="F73" s="412">
        <v>100</v>
      </c>
      <c r="G73" s="412">
        <v>100</v>
      </c>
    </row>
    <row r="74" spans="1:7" s="59" customFormat="1" ht="3" customHeight="1">
      <c r="A74" s="172"/>
      <c r="B74" s="147"/>
      <c r="C74" s="148"/>
      <c r="D74" s="414"/>
      <c r="E74" s="414"/>
      <c r="F74" s="414"/>
      <c r="G74" s="414"/>
    </row>
    <row r="75" spans="1:7" s="153" customFormat="1" ht="15" customHeight="1">
      <c r="A75" s="150"/>
      <c r="B75" s="181" t="s">
        <v>97</v>
      </c>
      <c r="C75" s="152" t="s">
        <v>17</v>
      </c>
      <c r="D75" s="415">
        <f>D73</f>
        <v>250</v>
      </c>
      <c r="E75" s="415">
        <f>E73</f>
        <v>200</v>
      </c>
      <c r="F75" s="415">
        <f>F73</f>
        <v>100</v>
      </c>
      <c r="G75" s="415">
        <f>G73</f>
        <v>100</v>
      </c>
    </row>
    <row r="76" spans="1:7" s="59" customFormat="1" ht="3" customHeight="1">
      <c r="A76" s="185"/>
      <c r="B76" s="155"/>
      <c r="C76" s="186"/>
      <c r="D76" s="416"/>
      <c r="E76" s="416"/>
      <c r="F76" s="416"/>
      <c r="G76" s="416"/>
    </row>
    <row r="77" spans="1:7" s="59" customFormat="1" ht="3" customHeight="1">
      <c r="A77" s="187"/>
      <c r="B77" s="188"/>
      <c r="C77" s="189"/>
      <c r="D77" s="425"/>
      <c r="E77" s="425"/>
      <c r="F77" s="425"/>
      <c r="G77" s="425"/>
    </row>
    <row r="78" spans="1:7" s="193" customFormat="1" ht="15" customHeight="1">
      <c r="A78" s="190"/>
      <c r="B78" s="191" t="s">
        <v>98</v>
      </c>
      <c r="C78" s="192" t="s">
        <v>17</v>
      </c>
      <c r="D78" s="426">
        <f>D75+D69+D58+D52</f>
        <v>13603.077091495881</v>
      </c>
      <c r="E78" s="426">
        <f>E75+E69+E58+E52</f>
        <v>13159.63928473168</v>
      </c>
      <c r="F78" s="426">
        <f>F75+F69+F58+F52</f>
        <v>17139.061356404593</v>
      </c>
      <c r="G78" s="426">
        <f>G75+G69+G58+G52</f>
        <v>15887.547041845684</v>
      </c>
    </row>
    <row r="79" spans="1:7" s="59" customFormat="1" ht="3" customHeight="1">
      <c r="A79" s="185"/>
      <c r="B79" s="168"/>
      <c r="C79" s="186"/>
      <c r="D79" s="157"/>
      <c r="E79" s="157"/>
      <c r="F79" s="157"/>
      <c r="G79" s="157"/>
    </row>
    <row r="80" spans="1:7" s="59" customFormat="1" ht="3" customHeight="1">
      <c r="A80" s="172"/>
      <c r="B80" s="147"/>
      <c r="C80" s="148"/>
      <c r="D80" s="167"/>
      <c r="E80" s="167"/>
      <c r="F80" s="167"/>
      <c r="G80" s="167"/>
    </row>
    <row r="81" spans="1:7" s="193" customFormat="1" ht="15" customHeight="1">
      <c r="A81" s="190"/>
      <c r="B81" s="191" t="s">
        <v>143</v>
      </c>
      <c r="C81" s="192" t="s">
        <v>19</v>
      </c>
      <c r="D81" s="194">
        <f>1000*D78/$G$19</f>
        <v>48.58241818391386</v>
      </c>
      <c r="E81" s="194">
        <f>1000*E78/$G$19</f>
        <v>46.99871173118457</v>
      </c>
      <c r="F81" s="194">
        <f>1000*F78/$G$19</f>
        <v>61.210933415730686</v>
      </c>
      <c r="G81" s="194">
        <f>1000*G78/$G$19</f>
        <v>56.74123943516316</v>
      </c>
    </row>
    <row r="82" spans="1:7" s="59" customFormat="1" ht="3" customHeight="1">
      <c r="A82" s="173"/>
      <c r="B82" s="174"/>
      <c r="C82" s="195"/>
      <c r="D82" s="196"/>
      <c r="E82" s="197"/>
      <c r="F82" s="198"/>
      <c r="G82" s="198"/>
    </row>
    <row r="83" ht="9.75" customHeight="1"/>
    <row r="84" s="200" customFormat="1" ht="10.5" customHeight="1"/>
    <row r="85" s="200" customFormat="1" ht="10.5" customHeight="1"/>
    <row r="86" s="200" customFormat="1" ht="10.5" customHeight="1">
      <c r="B86" s="201"/>
    </row>
    <row r="88" ht="13.5">
      <c r="B88" s="202"/>
    </row>
  </sheetData>
  <sheetProtection sheet="1" objects="1" scenarios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2"/>
  <sheetViews>
    <sheetView zoomScalePageLayoutView="0" workbookViewId="0" topLeftCell="A1">
      <selection activeCell="I46" sqref="I46"/>
    </sheetView>
  </sheetViews>
  <sheetFormatPr defaultColWidth="11.421875" defaultRowHeight="12.75"/>
  <cols>
    <col min="1" max="1" width="32.57421875" style="17" customWidth="1"/>
    <col min="2" max="2" width="5.7109375" style="235" customWidth="1"/>
    <col min="3" max="3" width="10.140625" style="17" customWidth="1"/>
    <col min="4" max="4" width="14.28125" style="17" bestFit="1" customWidth="1"/>
    <col min="5" max="6" width="11.7109375" style="17" customWidth="1"/>
    <col min="7" max="7" width="13.7109375" style="17" bestFit="1" customWidth="1"/>
    <col min="8" max="10" width="11.7109375" style="17" customWidth="1"/>
    <col min="11" max="11" width="11.7109375" style="212" customWidth="1"/>
    <col min="12" max="16384" width="11.421875" style="17" customWidth="1"/>
  </cols>
  <sheetData>
    <row r="1" spans="1:11" s="203" customFormat="1" ht="18">
      <c r="A1" s="203" t="s">
        <v>29</v>
      </c>
      <c r="B1" s="204"/>
      <c r="K1" s="205"/>
    </row>
    <row r="2" spans="1:11" s="206" customFormat="1" ht="18" customHeight="1">
      <c r="A2" s="203" t="s">
        <v>99</v>
      </c>
      <c r="B2" s="200"/>
      <c r="K2" s="207"/>
    </row>
    <row r="3" spans="1:11" s="203" customFormat="1" ht="15" customHeight="1">
      <c r="A3" s="206" t="s">
        <v>100</v>
      </c>
      <c r="B3" s="204"/>
      <c r="H3" s="208"/>
      <c r="K3" s="205"/>
    </row>
    <row r="4" spans="2:11" s="19" customFormat="1" ht="38.25">
      <c r="B4" s="118" t="s">
        <v>68</v>
      </c>
      <c r="C4" s="118"/>
      <c r="D4" s="209" t="s">
        <v>127</v>
      </c>
      <c r="E4" s="118"/>
      <c r="F4" s="209" t="s">
        <v>101</v>
      </c>
      <c r="G4" s="118"/>
      <c r="H4" s="210"/>
      <c r="K4" s="211"/>
    </row>
    <row r="5" spans="2:11" s="33" customFormat="1" ht="12">
      <c r="B5" s="32" t="s">
        <v>1</v>
      </c>
      <c r="C5" s="32"/>
      <c r="D5" s="32" t="s">
        <v>28</v>
      </c>
      <c r="E5" s="32"/>
      <c r="F5" s="32" t="s">
        <v>0</v>
      </c>
      <c r="G5" s="32"/>
      <c r="H5" s="400"/>
      <c r="K5" s="272"/>
    </row>
    <row r="6" spans="2:11" s="19" customFormat="1" ht="12.75">
      <c r="B6" s="213">
        <f>'Kustannusten syöttö'!C19</f>
        <v>100</v>
      </c>
      <c r="C6" s="118"/>
      <c r="D6" s="214">
        <f>'Kustannusten syöttö'!E19</f>
        <v>2800</v>
      </c>
      <c r="E6" s="118"/>
      <c r="F6" s="214">
        <f>B6*Nutzenergie</f>
        <v>280000</v>
      </c>
      <c r="G6" s="118"/>
      <c r="H6" s="215"/>
      <c r="K6" s="211"/>
    </row>
    <row r="7" spans="1:10" ht="8.25" customHeight="1" thickBot="1">
      <c r="A7" s="19"/>
      <c r="B7" s="204"/>
      <c r="C7" s="216"/>
      <c r="D7" s="217"/>
      <c r="E7" s="218"/>
      <c r="F7" s="219"/>
      <c r="G7" s="219"/>
      <c r="H7" s="220"/>
      <c r="J7" s="216"/>
    </row>
    <row r="8" spans="1:7" s="225" customFormat="1" ht="15.75">
      <c r="A8" s="221"/>
      <c r="B8" s="222"/>
      <c r="C8" s="223"/>
      <c r="D8" s="224" t="s">
        <v>73</v>
      </c>
      <c r="E8" s="224" t="s">
        <v>74</v>
      </c>
      <c r="F8" s="224" t="s">
        <v>78</v>
      </c>
      <c r="G8" s="224" t="s">
        <v>75</v>
      </c>
    </row>
    <row r="9" spans="2:7" s="20" customFormat="1" ht="6" customHeight="1">
      <c r="B9" s="226"/>
      <c r="D9" s="227"/>
      <c r="E9" s="228"/>
      <c r="F9" s="228"/>
      <c r="G9" s="228"/>
    </row>
    <row r="10" spans="1:7" s="33" customFormat="1" ht="12">
      <c r="A10" s="396"/>
      <c r="B10" s="397"/>
      <c r="C10" s="398"/>
      <c r="D10" s="399" t="s">
        <v>6</v>
      </c>
      <c r="E10" s="399" t="s">
        <v>6</v>
      </c>
      <c r="F10" s="399" t="s">
        <v>4</v>
      </c>
      <c r="G10" s="399" t="s">
        <v>5</v>
      </c>
    </row>
    <row r="11" spans="1:7" s="29" customFormat="1" ht="15.75">
      <c r="A11" s="229" t="s">
        <v>71</v>
      </c>
      <c r="B11" s="230"/>
      <c r="C11" s="25"/>
      <c r="D11" s="231">
        <f>'Kustannusten syöttö'!D25</f>
        <v>0.06</v>
      </c>
      <c r="E11" s="231">
        <f>'Kustannusten syöttö'!E25</f>
        <v>0.1</v>
      </c>
      <c r="F11" s="231">
        <f>'Kustannusten syöttö'!F25</f>
        <v>0.437</v>
      </c>
      <c r="G11" s="231">
        <f>'Kustannusten syöttö'!G25</f>
        <v>0.408</v>
      </c>
    </row>
    <row r="12" spans="2:7" s="53" customFormat="1" ht="12.75">
      <c r="B12" s="401" t="s">
        <v>11</v>
      </c>
      <c r="C12" s="232"/>
      <c r="D12" s="160">
        <f>D33*D11</f>
        <v>12.857142857142858</v>
      </c>
      <c r="E12" s="160">
        <f>E33*E11</f>
        <v>65.21739130434783</v>
      </c>
      <c r="F12" s="233"/>
      <c r="G12" s="234"/>
    </row>
    <row r="13" spans="2:11" ht="1.5" customHeight="1">
      <c r="B13" s="33"/>
      <c r="D13" s="236"/>
      <c r="E13" s="236"/>
      <c r="F13" s="236"/>
      <c r="G13" s="236"/>
      <c r="K13" s="17"/>
    </row>
    <row r="14" spans="2:7" s="29" customFormat="1" ht="6" customHeight="1" hidden="1">
      <c r="B14" s="33"/>
      <c r="D14" s="237"/>
      <c r="E14" s="237"/>
      <c r="F14" s="237"/>
      <c r="G14" s="237"/>
    </row>
    <row r="15" spans="1:7" s="29" customFormat="1" ht="15.75">
      <c r="A15" s="238" t="s">
        <v>102</v>
      </c>
      <c r="B15" s="402" t="s">
        <v>8</v>
      </c>
      <c r="C15" s="239"/>
      <c r="D15" s="430">
        <f>D27*D17/1000</f>
        <v>7001.673933299392</v>
      </c>
      <c r="E15" s="430">
        <f>E27*E17/1000</f>
        <v>7417.34095111297</v>
      </c>
      <c r="F15" s="430">
        <f>F27*F17/1000</f>
        <v>14364.245413391289</v>
      </c>
      <c r="G15" s="430">
        <f>G27*G17/1000</f>
        <v>13315.65460960491</v>
      </c>
    </row>
    <row r="16" spans="2:11" ht="6" customHeight="1">
      <c r="B16" s="33"/>
      <c r="D16" s="236"/>
      <c r="E16" s="236"/>
      <c r="F16" s="236"/>
      <c r="G16" s="236"/>
      <c r="K16" s="17"/>
    </row>
    <row r="17" spans="1:7" s="59" customFormat="1" ht="12.75">
      <c r="A17" s="240" t="s">
        <v>103</v>
      </c>
      <c r="B17" s="404" t="s">
        <v>21</v>
      </c>
      <c r="C17" s="241"/>
      <c r="D17" s="242">
        <f>D11/D40*1000</f>
        <v>17.50418483324848</v>
      </c>
      <c r="E17" s="242">
        <f>E11/E40*1000</f>
        <v>21.19240271746563</v>
      </c>
      <c r="F17" s="242">
        <f>F11/F42*1000000</f>
        <v>43.60574500493784</v>
      </c>
      <c r="G17" s="242">
        <f>G11/G42*1000</f>
        <v>42.80031838801578</v>
      </c>
    </row>
    <row r="18" spans="2:7" s="48" customFormat="1" ht="6" customHeight="1">
      <c r="B18" s="405"/>
      <c r="D18" s="243"/>
      <c r="E18" s="243"/>
      <c r="F18" s="243"/>
      <c r="G18" s="243"/>
    </row>
    <row r="19" spans="1:7" s="59" customFormat="1" ht="12.75">
      <c r="A19" s="19" t="s">
        <v>104</v>
      </c>
      <c r="B19" s="31" t="s">
        <v>7</v>
      </c>
      <c r="C19" s="19"/>
      <c r="D19" s="242">
        <f>D17/3.6</f>
        <v>4.862273564791244</v>
      </c>
      <c r="E19" s="242">
        <f>E17/3.6</f>
        <v>5.886778532629341</v>
      </c>
      <c r="F19" s="242">
        <f>F17/3.6</f>
        <v>12.112706945816065</v>
      </c>
      <c r="G19" s="242">
        <f>G17/3.6</f>
        <v>11.888977330004384</v>
      </c>
    </row>
    <row r="20" spans="2:7" s="59" customFormat="1" ht="6" customHeight="1">
      <c r="B20" s="406"/>
      <c r="C20" s="19"/>
      <c r="D20" s="244"/>
      <c r="E20" s="244"/>
      <c r="F20" s="244"/>
      <c r="G20" s="244"/>
    </row>
    <row r="21" spans="1:7" s="53" customFormat="1" ht="15.75" customHeight="1">
      <c r="A21" s="240" t="s">
        <v>105</v>
      </c>
      <c r="B21" s="407" t="s">
        <v>9</v>
      </c>
      <c r="C21" s="245"/>
      <c r="D21" s="246">
        <f>D27/D42</f>
        <v>544.5746392566193</v>
      </c>
      <c r="E21" s="246">
        <f>E27/E42</f>
        <v>113.73256125039887</v>
      </c>
      <c r="F21" s="246">
        <f>F27/F42</f>
        <v>32.87012680409906</v>
      </c>
      <c r="G21" s="246">
        <f>G27/G42</f>
        <v>32636.40835687478</v>
      </c>
    </row>
    <row r="22" spans="1:7" s="53" customFormat="1" ht="6" customHeight="1">
      <c r="A22" s="247"/>
      <c r="B22" s="408"/>
      <c r="C22" s="248"/>
      <c r="D22" s="249"/>
      <c r="E22" s="249"/>
      <c r="F22" s="249"/>
      <c r="G22" s="249"/>
    </row>
    <row r="23" spans="1:7" s="59" customFormat="1" ht="12.75">
      <c r="A23" s="247"/>
      <c r="B23" s="30" t="s">
        <v>10</v>
      </c>
      <c r="C23" s="250"/>
      <c r="D23" s="246">
        <f>D21*D33</f>
        <v>116694.56555498987</v>
      </c>
      <c r="E23" s="246">
        <f>E21*E33</f>
        <v>74173.40951112969</v>
      </c>
      <c r="F23" s="246">
        <f>F21*F33</f>
        <v>27775.257149463705</v>
      </c>
      <c r="G23" s="246">
        <f>G21*G33</f>
        <v>25456.39851836233</v>
      </c>
    </row>
    <row r="24" spans="2:7" s="20" customFormat="1" ht="6" customHeight="1">
      <c r="B24" s="403"/>
      <c r="D24" s="227"/>
      <c r="E24" s="228"/>
      <c r="F24" s="228"/>
      <c r="G24" s="228"/>
    </row>
    <row r="25" spans="1:7" s="252" customFormat="1" ht="12.75">
      <c r="A25" s="240" t="s">
        <v>106</v>
      </c>
      <c r="B25" s="396" t="s">
        <v>2</v>
      </c>
      <c r="C25" s="54"/>
      <c r="D25" s="5">
        <v>70</v>
      </c>
      <c r="E25" s="5">
        <v>80</v>
      </c>
      <c r="F25" s="5">
        <v>85</v>
      </c>
      <c r="G25" s="5">
        <v>90</v>
      </c>
    </row>
    <row r="26" spans="1:7" s="178" customFormat="1" ht="12.75">
      <c r="A26" s="253" t="s">
        <v>67</v>
      </c>
      <c r="B26" s="30" t="s">
        <v>3</v>
      </c>
      <c r="C26" s="254"/>
      <c r="D26" s="255">
        <f>$F$6</f>
        <v>280000</v>
      </c>
      <c r="E26" s="255">
        <f>$F$6</f>
        <v>280000</v>
      </c>
      <c r="F26" s="255">
        <f>$F$6</f>
        <v>280000</v>
      </c>
      <c r="G26" s="255">
        <f>$F$6</f>
        <v>280000</v>
      </c>
    </row>
    <row r="27" spans="1:7" s="257" customFormat="1" ht="12">
      <c r="A27" s="253" t="s">
        <v>107</v>
      </c>
      <c r="B27" s="30" t="s">
        <v>3</v>
      </c>
      <c r="C27" s="253"/>
      <c r="D27" s="256">
        <f>D26/(D25/100)</f>
        <v>400000</v>
      </c>
      <c r="E27" s="256">
        <f>E26/(E25/100)</f>
        <v>350000</v>
      </c>
      <c r="F27" s="256">
        <f>F26/(F25/100)</f>
        <v>329411.76470588235</v>
      </c>
      <c r="G27" s="256">
        <f>G26/(G25/100)</f>
        <v>311111.1111111111</v>
      </c>
    </row>
    <row r="28" spans="1:7" s="20" customFormat="1" ht="6" customHeight="1">
      <c r="A28" s="59"/>
      <c r="B28" s="33"/>
      <c r="C28" s="59"/>
      <c r="D28" s="258"/>
      <c r="E28" s="258"/>
      <c r="F28" s="258"/>
      <c r="G28" s="258"/>
    </row>
    <row r="29" spans="1:7" s="59" customFormat="1" ht="12.75">
      <c r="A29" s="240" t="s">
        <v>108</v>
      </c>
      <c r="B29" s="396" t="s">
        <v>110</v>
      </c>
      <c r="C29" s="54"/>
      <c r="D29" s="3">
        <v>30</v>
      </c>
      <c r="E29" s="6">
        <v>8</v>
      </c>
      <c r="F29" s="7">
        <v>0</v>
      </c>
      <c r="G29" s="7">
        <v>0</v>
      </c>
    </row>
    <row r="30" spans="1:7" s="204" customFormat="1" ht="12">
      <c r="A30" s="204" t="s">
        <v>109</v>
      </c>
      <c r="B30" s="33" t="s">
        <v>111</v>
      </c>
      <c r="D30" s="259">
        <v>6</v>
      </c>
      <c r="E30" s="259">
        <v>6</v>
      </c>
      <c r="F30" s="259">
        <v>13.4</v>
      </c>
      <c r="G30" s="259">
        <v>23.6</v>
      </c>
    </row>
    <row r="31" spans="2:7" s="260" customFormat="1" ht="6" customHeight="1">
      <c r="B31" s="409"/>
      <c r="D31" s="261"/>
      <c r="E31" s="261"/>
      <c r="F31" s="261"/>
      <c r="G31" s="261"/>
    </row>
    <row r="32" spans="1:7" s="59" customFormat="1" ht="12.75">
      <c r="A32" s="240" t="s">
        <v>112</v>
      </c>
      <c r="B32" s="396" t="s">
        <v>22</v>
      </c>
      <c r="C32" s="54"/>
      <c r="D32" s="11">
        <v>150</v>
      </c>
      <c r="E32" s="11">
        <v>600</v>
      </c>
      <c r="F32" s="262">
        <v>845</v>
      </c>
      <c r="G32" s="263">
        <v>0.78</v>
      </c>
    </row>
    <row r="33" spans="1:7" s="204" customFormat="1" ht="12">
      <c r="A33" s="204" t="s">
        <v>113</v>
      </c>
      <c r="B33" s="33" t="s">
        <v>22</v>
      </c>
      <c r="D33" s="264">
        <f>D32/((100-D$29)/100)</f>
        <v>214.2857142857143</v>
      </c>
      <c r="E33" s="264">
        <f>E32/((100-E$29)/100)</f>
        <v>652.1739130434783</v>
      </c>
      <c r="F33" s="264">
        <f>F32/((100-F$29)/100)</f>
        <v>845</v>
      </c>
      <c r="G33" s="265">
        <f>G32/((100-G$29)/100)</f>
        <v>0.78</v>
      </c>
    </row>
    <row r="34" spans="1:7" s="204" customFormat="1" ht="12">
      <c r="A34" s="204" t="s">
        <v>114</v>
      </c>
      <c r="B34" s="33" t="s">
        <v>23</v>
      </c>
      <c r="D34" s="251">
        <f>1000/D33</f>
        <v>4.666666666666666</v>
      </c>
      <c r="E34" s="251">
        <f>1000/E33</f>
        <v>1.5333333333333334</v>
      </c>
      <c r="F34" s="251">
        <f>1000/F33</f>
        <v>1.183431952662722</v>
      </c>
      <c r="G34" s="251">
        <f>1000/G33</f>
        <v>1282.051282051282</v>
      </c>
    </row>
    <row r="35" spans="2:7" s="204" customFormat="1" ht="6" customHeight="1">
      <c r="B35" s="33"/>
      <c r="D35" s="251"/>
      <c r="E35" s="251"/>
      <c r="F35" s="251"/>
      <c r="G35" s="251"/>
    </row>
    <row r="36" spans="1:7" s="204" customFormat="1" ht="12">
      <c r="A36" s="266" t="s">
        <v>115</v>
      </c>
      <c r="B36" s="396" t="s">
        <v>24</v>
      </c>
      <c r="C36" s="266"/>
      <c r="D36" s="259">
        <v>20</v>
      </c>
      <c r="E36" s="259">
        <v>20</v>
      </c>
      <c r="F36" s="259">
        <v>45.65</v>
      </c>
      <c r="G36" s="259">
        <v>49.2</v>
      </c>
    </row>
    <row r="37" spans="2:7" s="204" customFormat="1" ht="12">
      <c r="B37" s="33" t="s">
        <v>25</v>
      </c>
      <c r="D37" s="267">
        <f>D36/3.6*D32</f>
        <v>833.3333333333333</v>
      </c>
      <c r="E37" s="267">
        <f>E36/3.6*E32</f>
        <v>3333.333333333333</v>
      </c>
      <c r="F37" s="267">
        <f>F36/3.6*F32</f>
        <v>10715.069444444443</v>
      </c>
      <c r="G37" s="268">
        <f>G36/3.6*G32</f>
        <v>10.660000000000002</v>
      </c>
    </row>
    <row r="38" spans="2:7" s="204" customFormat="1" ht="6" customHeight="1">
      <c r="B38" s="33"/>
      <c r="E38" s="269"/>
      <c r="G38" s="269"/>
    </row>
    <row r="39" spans="1:7" s="204" customFormat="1" ht="12">
      <c r="A39" s="266" t="s">
        <v>116</v>
      </c>
      <c r="B39" s="396" t="s">
        <v>24</v>
      </c>
      <c r="C39" s="266"/>
      <c r="D39" s="270">
        <f>D40*3.6</f>
        <v>12.339906260000001</v>
      </c>
      <c r="E39" s="270">
        <f>E40*3.6</f>
        <v>16.987219656</v>
      </c>
      <c r="F39" s="270">
        <f>F40*3.6</f>
        <v>42.69563902</v>
      </c>
      <c r="G39" s="270">
        <f>G40*3.6</f>
        <v>43.99679708</v>
      </c>
    </row>
    <row r="40" spans="2:7" s="204" customFormat="1" ht="12">
      <c r="B40" s="33" t="s">
        <v>26</v>
      </c>
      <c r="D40" s="271">
        <f>(D36*(1-D29/100)-2.447*D29/100-D30/100/2*18.02*2.447*(1-D29/100))/3.6</f>
        <v>3.427751738888889</v>
      </c>
      <c r="E40" s="271">
        <f>(E36*(1-E29/100)-2.447*E29/100-E30/100/2*18.02*2.447*(1-E29/100))/3.6</f>
        <v>4.718672126666667</v>
      </c>
      <c r="F40" s="271">
        <f>(F36*(1-F29/100)-2.447*F29/100-F30/100/2*18.02*2.447*(1-F29/100))/3.6</f>
        <v>11.859899727777778</v>
      </c>
      <c r="G40" s="271">
        <f>(G36*(1-G29/100)-2.447*G29/100-G30/100/2*18.02*2.447*(1-G29/100))/3.6</f>
        <v>12.221332522222221</v>
      </c>
    </row>
    <row r="41" spans="2:7" s="204" customFormat="1" ht="12">
      <c r="B41" s="33" t="s">
        <v>27</v>
      </c>
      <c r="D41" s="267">
        <f>D42*3.6</f>
        <v>2644.2656271428577</v>
      </c>
      <c r="E41" s="267">
        <f>E42*3.6</f>
        <v>11078.62151478261</v>
      </c>
      <c r="F41" s="267">
        <f>F42*3.6</f>
        <v>36077.8149719</v>
      </c>
      <c r="G41" s="268">
        <f>G42*3.6</f>
        <v>34.3175017224</v>
      </c>
    </row>
    <row r="42" spans="1:7" s="204" customFormat="1" ht="12">
      <c r="A42" s="431"/>
      <c r="B42" s="432" t="s">
        <v>25</v>
      </c>
      <c r="C42" s="431"/>
      <c r="D42" s="433">
        <f>D40*D33</f>
        <v>734.5182297619049</v>
      </c>
      <c r="E42" s="433">
        <f>E40*E33</f>
        <v>3077.3948652173917</v>
      </c>
      <c r="F42" s="433">
        <f>F40*F33</f>
        <v>10021.615269972222</v>
      </c>
      <c r="G42" s="434">
        <f>G40*G33</f>
        <v>9.532639367333333</v>
      </c>
    </row>
    <row r="43" spans="4:11" ht="6" customHeight="1">
      <c r="D43" s="236"/>
      <c r="E43" s="236"/>
      <c r="F43" s="236"/>
      <c r="G43" s="236"/>
      <c r="K43" s="17"/>
    </row>
    <row r="44" spans="1:11" s="59" customFormat="1" ht="13.5">
      <c r="A44" s="200"/>
      <c r="B44" s="204"/>
      <c r="K44" s="272"/>
    </row>
    <row r="45" spans="1:11" s="59" customFormat="1" ht="13.5">
      <c r="A45" s="200"/>
      <c r="B45" s="204"/>
      <c r="D45" s="273"/>
      <c r="E45" s="273"/>
      <c r="F45" s="273"/>
      <c r="G45" s="273"/>
      <c r="H45" s="273"/>
      <c r="I45" s="273"/>
      <c r="J45" s="273"/>
      <c r="K45" s="274"/>
    </row>
    <row r="46" spans="2:11" s="59" customFormat="1" ht="12.75">
      <c r="B46" s="204"/>
      <c r="D46" s="275"/>
      <c r="E46" s="275"/>
      <c r="F46" s="275"/>
      <c r="G46" s="275"/>
      <c r="H46" s="275"/>
      <c r="I46" s="275"/>
      <c r="J46" s="275"/>
      <c r="K46" s="276"/>
    </row>
    <row r="47" spans="2:11" s="59" customFormat="1" ht="12.75">
      <c r="B47" s="204"/>
      <c r="D47" s="273"/>
      <c r="E47" s="273"/>
      <c r="F47" s="273"/>
      <c r="G47" s="273"/>
      <c r="H47" s="273"/>
      <c r="I47" s="273"/>
      <c r="J47" s="273"/>
      <c r="K47" s="274"/>
    </row>
    <row r="48" spans="2:11" s="59" customFormat="1" ht="12.75">
      <c r="B48" s="204"/>
      <c r="D48" s="275"/>
      <c r="E48" s="275"/>
      <c r="F48" s="275"/>
      <c r="G48" s="275"/>
      <c r="H48" s="275"/>
      <c r="I48" s="275"/>
      <c r="J48" s="275"/>
      <c r="K48" s="276"/>
    </row>
    <row r="49" spans="2:11" s="59" customFormat="1" ht="12.75">
      <c r="B49" s="204"/>
      <c r="D49" s="273"/>
      <c r="E49" s="273"/>
      <c r="F49" s="273"/>
      <c r="G49" s="273"/>
      <c r="H49" s="273"/>
      <c r="I49" s="273"/>
      <c r="J49" s="273"/>
      <c r="K49" s="274"/>
    </row>
    <row r="50" spans="2:11" s="59" customFormat="1" ht="12.75">
      <c r="B50" s="204"/>
      <c r="D50" s="275"/>
      <c r="E50" s="275"/>
      <c r="F50" s="275"/>
      <c r="G50" s="275"/>
      <c r="H50" s="275"/>
      <c r="I50" s="275"/>
      <c r="J50" s="275"/>
      <c r="K50" s="276"/>
    </row>
    <row r="51" spans="2:11" s="59" customFormat="1" ht="12.75">
      <c r="B51" s="204"/>
      <c r="K51" s="272"/>
    </row>
    <row r="52" spans="1:11" s="59" customFormat="1" ht="12.75">
      <c r="A52" s="48"/>
      <c r="B52" s="277"/>
      <c r="C52" s="48"/>
      <c r="D52" s="48"/>
      <c r="E52" s="48"/>
      <c r="F52" s="48"/>
      <c r="G52" s="48"/>
      <c r="H52" s="48"/>
      <c r="I52" s="48"/>
      <c r="J52" s="48"/>
      <c r="K52" s="278"/>
    </row>
    <row r="53" spans="1:11" s="59" customFormat="1" ht="12.75">
      <c r="A53" s="48"/>
      <c r="B53" s="277"/>
      <c r="C53" s="48"/>
      <c r="D53" s="48"/>
      <c r="E53" s="48"/>
      <c r="F53" s="48"/>
      <c r="G53" s="48"/>
      <c r="H53" s="48"/>
      <c r="I53" s="48"/>
      <c r="J53" s="48"/>
      <c r="K53" s="278"/>
    </row>
    <row r="54" spans="1:11" s="59" customFormat="1" ht="12.75">
      <c r="A54" s="279"/>
      <c r="B54" s="277"/>
      <c r="C54" s="48"/>
      <c r="D54" s="48"/>
      <c r="E54" s="48"/>
      <c r="F54" s="48"/>
      <c r="G54" s="48"/>
      <c r="H54" s="48"/>
      <c r="I54" s="48"/>
      <c r="J54" s="48"/>
      <c r="K54" s="278"/>
    </row>
    <row r="55" spans="1:11" s="59" customFormat="1" ht="12.75">
      <c r="A55" s="48"/>
      <c r="B55" s="277"/>
      <c r="C55" s="48"/>
      <c r="D55" s="48"/>
      <c r="E55" s="48"/>
      <c r="F55" s="48"/>
      <c r="G55" s="48"/>
      <c r="H55" s="48"/>
      <c r="I55" s="48"/>
      <c r="J55" s="48"/>
      <c r="K55" s="278"/>
    </row>
    <row r="56" spans="1:11" s="59" customFormat="1" ht="12.75">
      <c r="A56" s="48"/>
      <c r="B56" s="277"/>
      <c r="C56" s="279"/>
      <c r="D56" s="48"/>
      <c r="E56" s="48"/>
      <c r="F56" s="48"/>
      <c r="G56" s="48"/>
      <c r="H56" s="280"/>
      <c r="I56" s="48"/>
      <c r="J56" s="48"/>
      <c r="K56" s="278"/>
    </row>
    <row r="57" spans="1:11" s="59" customFormat="1" ht="12.75">
      <c r="A57" s="48"/>
      <c r="B57" s="277"/>
      <c r="C57" s="279"/>
      <c r="D57" s="48"/>
      <c r="E57" s="48"/>
      <c r="F57" s="48"/>
      <c r="G57" s="48"/>
      <c r="H57" s="280"/>
      <c r="I57" s="48"/>
      <c r="J57" s="48"/>
      <c r="K57" s="278"/>
    </row>
    <row r="58" spans="1:11" s="59" customFormat="1" ht="12.75">
      <c r="A58" s="48"/>
      <c r="B58" s="277"/>
      <c r="C58" s="279"/>
      <c r="D58" s="48"/>
      <c r="E58" s="48"/>
      <c r="F58" s="48"/>
      <c r="G58" s="48"/>
      <c r="H58" s="48"/>
      <c r="I58" s="48"/>
      <c r="J58" s="48"/>
      <c r="K58" s="278"/>
    </row>
    <row r="59" spans="1:11" s="59" customFormat="1" ht="12.75">
      <c r="A59" s="48"/>
      <c r="B59" s="277"/>
      <c r="C59" s="215"/>
      <c r="D59" s="215"/>
      <c r="E59" s="281"/>
      <c r="F59" s="281"/>
      <c r="G59" s="281"/>
      <c r="H59" s="281"/>
      <c r="I59" s="48"/>
      <c r="J59" s="48"/>
      <c r="K59" s="278"/>
    </row>
    <row r="60" spans="1:11" s="59" customFormat="1" ht="12.75">
      <c r="A60" s="48"/>
      <c r="B60" s="277"/>
      <c r="C60" s="282"/>
      <c r="D60" s="282"/>
      <c r="E60" s="281"/>
      <c r="F60" s="281"/>
      <c r="G60" s="281"/>
      <c r="H60" s="281"/>
      <c r="I60" s="48"/>
      <c r="J60" s="48"/>
      <c r="K60" s="278"/>
    </row>
    <row r="61" spans="1:11" s="59" customFormat="1" ht="12.75">
      <c r="A61" s="48"/>
      <c r="B61" s="277"/>
      <c r="C61" s="215"/>
      <c r="D61" s="215"/>
      <c r="E61" s="283"/>
      <c r="F61" s="284"/>
      <c r="G61" s="284"/>
      <c r="H61" s="52"/>
      <c r="I61" s="48"/>
      <c r="J61" s="48"/>
      <c r="K61" s="278"/>
    </row>
    <row r="62" spans="1:11" s="59" customFormat="1" ht="12.75">
      <c r="A62" s="48"/>
      <c r="B62" s="277"/>
      <c r="C62" s="282"/>
      <c r="D62" s="215"/>
      <c r="E62" s="283"/>
      <c r="F62" s="284"/>
      <c r="G62" s="284"/>
      <c r="H62" s="52"/>
      <c r="I62" s="48"/>
      <c r="J62" s="48"/>
      <c r="K62" s="278"/>
    </row>
    <row r="63" spans="1:11" s="19" customFormat="1" ht="12.75">
      <c r="A63" s="279"/>
      <c r="B63" s="277"/>
      <c r="C63" s="279"/>
      <c r="D63" s="279"/>
      <c r="E63" s="279"/>
      <c r="F63" s="285"/>
      <c r="G63" s="285"/>
      <c r="H63" s="280"/>
      <c r="I63" s="279"/>
      <c r="J63" s="279"/>
      <c r="K63" s="286"/>
    </row>
    <row r="64" spans="1:11" s="19" customFormat="1" ht="12.75">
      <c r="A64" s="279"/>
      <c r="B64" s="277"/>
      <c r="C64" s="279"/>
      <c r="D64" s="279"/>
      <c r="E64" s="279"/>
      <c r="F64" s="285"/>
      <c r="G64" s="285"/>
      <c r="H64" s="280"/>
      <c r="I64" s="279"/>
      <c r="J64" s="279"/>
      <c r="K64" s="286"/>
    </row>
    <row r="65" spans="1:11" s="59" customFormat="1" ht="12.75">
      <c r="A65" s="48"/>
      <c r="B65" s="277"/>
      <c r="C65" s="215"/>
      <c r="D65" s="48"/>
      <c r="E65" s="48"/>
      <c r="F65" s="281"/>
      <c r="G65" s="281"/>
      <c r="H65" s="281"/>
      <c r="I65" s="48"/>
      <c r="J65" s="48"/>
      <c r="K65" s="278"/>
    </row>
    <row r="66" spans="1:11" s="59" customFormat="1" ht="12.75">
      <c r="A66" s="48"/>
      <c r="B66" s="277"/>
      <c r="C66" s="282"/>
      <c r="D66" s="282"/>
      <c r="E66" s="48"/>
      <c r="F66" s="281"/>
      <c r="G66" s="281"/>
      <c r="H66" s="281"/>
      <c r="I66" s="48"/>
      <c r="J66" s="48"/>
      <c r="K66" s="278"/>
    </row>
    <row r="67" spans="1:11" s="59" customFormat="1" ht="12.75">
      <c r="A67" s="48"/>
      <c r="B67" s="277"/>
      <c r="C67" s="287"/>
      <c r="D67" s="283"/>
      <c r="E67" s="288"/>
      <c r="F67" s="68"/>
      <c r="G67" s="68"/>
      <c r="H67" s="52"/>
      <c r="I67" s="48"/>
      <c r="J67" s="48"/>
      <c r="K67" s="278"/>
    </row>
    <row r="68" spans="1:11" s="59" customFormat="1" ht="12.75">
      <c r="A68" s="48"/>
      <c r="B68" s="277"/>
      <c r="C68" s="287"/>
      <c r="D68" s="283"/>
      <c r="E68" s="288"/>
      <c r="F68" s="68"/>
      <c r="G68" s="68"/>
      <c r="H68" s="52"/>
      <c r="I68" s="48"/>
      <c r="J68" s="48"/>
      <c r="K68" s="278"/>
    </row>
    <row r="69" spans="1:11" s="19" customFormat="1" ht="12.75">
      <c r="A69" s="279"/>
      <c r="B69" s="277"/>
      <c r="C69" s="279"/>
      <c r="D69" s="279"/>
      <c r="E69" s="289"/>
      <c r="F69" s="290"/>
      <c r="G69" s="290"/>
      <c r="H69" s="280"/>
      <c r="I69" s="279"/>
      <c r="J69" s="279"/>
      <c r="K69" s="286"/>
    </row>
    <row r="70" spans="1:11" s="19" customFormat="1" ht="12.75">
      <c r="A70" s="279"/>
      <c r="B70" s="277"/>
      <c r="C70" s="279"/>
      <c r="D70" s="279"/>
      <c r="E70" s="289"/>
      <c r="F70" s="290"/>
      <c r="G70" s="290"/>
      <c r="H70" s="280"/>
      <c r="I70" s="279"/>
      <c r="J70" s="279"/>
      <c r="K70" s="286"/>
    </row>
    <row r="71" spans="1:11" s="59" customFormat="1" ht="12.75">
      <c r="A71" s="48"/>
      <c r="B71" s="277"/>
      <c r="C71" s="215"/>
      <c r="D71" s="48"/>
      <c r="E71" s="48"/>
      <c r="F71" s="281"/>
      <c r="G71" s="281"/>
      <c r="H71" s="281"/>
      <c r="I71" s="48"/>
      <c r="J71" s="48"/>
      <c r="K71" s="278"/>
    </row>
    <row r="72" spans="1:11" s="59" customFormat="1" ht="12.75">
      <c r="A72" s="48"/>
      <c r="B72" s="277"/>
      <c r="C72" s="282"/>
      <c r="D72" s="282"/>
      <c r="E72" s="48"/>
      <c r="F72" s="281"/>
      <c r="G72" s="281"/>
      <c r="H72" s="281"/>
      <c r="I72" s="48"/>
      <c r="J72" s="48"/>
      <c r="K72" s="278"/>
    </row>
    <row r="73" spans="1:11" s="59" customFormat="1" ht="12.75">
      <c r="A73" s="48"/>
      <c r="B73" s="277"/>
      <c r="C73" s="287"/>
      <c r="D73" s="283"/>
      <c r="E73" s="288"/>
      <c r="F73" s="68"/>
      <c r="G73" s="68"/>
      <c r="H73" s="52"/>
      <c r="I73" s="48"/>
      <c r="J73" s="48"/>
      <c r="K73" s="278"/>
    </row>
    <row r="74" spans="1:11" s="59" customFormat="1" ht="12.75">
      <c r="A74" s="48"/>
      <c r="B74" s="277"/>
      <c r="C74" s="287"/>
      <c r="D74" s="283"/>
      <c r="E74" s="288"/>
      <c r="F74" s="68"/>
      <c r="G74" s="68"/>
      <c r="H74" s="52"/>
      <c r="I74" s="48"/>
      <c r="J74" s="48"/>
      <c r="K74" s="278"/>
    </row>
    <row r="75" spans="1:11" s="19" customFormat="1" ht="12.75">
      <c r="A75" s="279"/>
      <c r="B75" s="277"/>
      <c r="C75" s="279"/>
      <c r="D75" s="279"/>
      <c r="E75" s="289"/>
      <c r="F75" s="290"/>
      <c r="G75" s="290"/>
      <c r="H75" s="280"/>
      <c r="I75" s="279"/>
      <c r="J75" s="279"/>
      <c r="K75" s="286"/>
    </row>
    <row r="76" spans="1:11" s="59" customFormat="1" ht="12.75">
      <c r="A76" s="48"/>
      <c r="B76" s="277"/>
      <c r="C76" s="48"/>
      <c r="D76" s="48"/>
      <c r="E76" s="48"/>
      <c r="F76" s="48"/>
      <c r="G76" s="48"/>
      <c r="H76" s="48"/>
      <c r="I76" s="48"/>
      <c r="J76" s="48"/>
      <c r="K76" s="278"/>
    </row>
    <row r="77" spans="1:11" s="59" customFormat="1" ht="12.75">
      <c r="A77" s="48"/>
      <c r="B77" s="277"/>
      <c r="C77" s="48"/>
      <c r="D77" s="48"/>
      <c r="E77" s="48"/>
      <c r="F77" s="48"/>
      <c r="G77" s="48"/>
      <c r="H77" s="48"/>
      <c r="I77" s="48"/>
      <c r="J77" s="48"/>
      <c r="K77" s="278"/>
    </row>
    <row r="78" spans="1:11" s="59" customFormat="1" ht="12.75">
      <c r="A78" s="48"/>
      <c r="B78" s="277"/>
      <c r="C78" s="48"/>
      <c r="D78" s="48"/>
      <c r="E78" s="282"/>
      <c r="F78" s="282"/>
      <c r="G78" s="282"/>
      <c r="H78" s="48"/>
      <c r="I78" s="48"/>
      <c r="J78" s="48"/>
      <c r="K78" s="278"/>
    </row>
    <row r="79" spans="1:11" s="59" customFormat="1" ht="12.75">
      <c r="A79" s="48"/>
      <c r="B79" s="277"/>
      <c r="C79" s="48"/>
      <c r="D79" s="48"/>
      <c r="E79" s="282"/>
      <c r="F79" s="282"/>
      <c r="G79" s="282"/>
      <c r="H79" s="52"/>
      <c r="I79" s="48"/>
      <c r="J79" s="48"/>
      <c r="K79" s="278"/>
    </row>
    <row r="80" spans="1:11" s="59" customFormat="1" ht="12.75">
      <c r="A80" s="48"/>
      <c r="B80" s="277"/>
      <c r="C80" s="48"/>
      <c r="D80" s="48"/>
      <c r="E80" s="48"/>
      <c r="F80" s="48"/>
      <c r="G80" s="48"/>
      <c r="H80" s="48"/>
      <c r="I80" s="48"/>
      <c r="J80" s="48"/>
      <c r="K80" s="278"/>
    </row>
    <row r="81" spans="1:11" s="59" customFormat="1" ht="12.75">
      <c r="A81" s="48"/>
      <c r="B81" s="277"/>
      <c r="C81" s="48"/>
      <c r="D81" s="48"/>
      <c r="E81" s="48"/>
      <c r="F81" s="48"/>
      <c r="G81" s="48"/>
      <c r="H81" s="48"/>
      <c r="I81" s="48"/>
      <c r="J81" s="48"/>
      <c r="K81" s="278"/>
    </row>
    <row r="82" spans="1:11" s="59" customFormat="1" ht="12.75">
      <c r="A82" s="48"/>
      <c r="B82" s="277"/>
      <c r="C82" s="48"/>
      <c r="D82" s="48"/>
      <c r="E82" s="282"/>
      <c r="F82" s="282"/>
      <c r="G82" s="282"/>
      <c r="H82" s="48"/>
      <c r="I82" s="48"/>
      <c r="J82" s="48"/>
      <c r="K82" s="278"/>
    </row>
    <row r="83" spans="1:11" s="59" customFormat="1" ht="12.75">
      <c r="A83" s="48"/>
      <c r="B83" s="277"/>
      <c r="C83" s="48"/>
      <c r="D83" s="48"/>
      <c r="E83" s="282"/>
      <c r="F83" s="282"/>
      <c r="G83" s="282"/>
      <c r="H83" s="52"/>
      <c r="I83" s="48"/>
      <c r="J83" s="48"/>
      <c r="K83" s="278"/>
    </row>
    <row r="84" spans="1:11" s="59" customFormat="1" ht="12.75">
      <c r="A84" s="48"/>
      <c r="B84" s="277"/>
      <c r="C84" s="48"/>
      <c r="D84" s="48"/>
      <c r="E84" s="48"/>
      <c r="F84" s="48"/>
      <c r="G84" s="48"/>
      <c r="H84" s="48"/>
      <c r="I84" s="48"/>
      <c r="J84" s="48"/>
      <c r="K84" s="278"/>
    </row>
    <row r="85" spans="1:11" s="59" customFormat="1" ht="12.75">
      <c r="A85" s="48"/>
      <c r="B85" s="277"/>
      <c r="C85" s="48"/>
      <c r="D85" s="48"/>
      <c r="E85" s="48"/>
      <c r="F85" s="48"/>
      <c r="G85" s="48"/>
      <c r="H85" s="48"/>
      <c r="I85" s="48"/>
      <c r="J85" s="48"/>
      <c r="K85" s="278"/>
    </row>
    <row r="86" spans="1:11" s="59" customFormat="1" ht="12.75">
      <c r="A86" s="48"/>
      <c r="B86" s="277"/>
      <c r="C86" s="48"/>
      <c r="D86" s="48"/>
      <c r="E86" s="48"/>
      <c r="F86" s="48"/>
      <c r="G86" s="48"/>
      <c r="H86" s="48"/>
      <c r="I86" s="48"/>
      <c r="J86" s="48"/>
      <c r="K86" s="278"/>
    </row>
    <row r="87" spans="1:11" s="59" customFormat="1" ht="12.75">
      <c r="A87" s="48"/>
      <c r="B87" s="277"/>
      <c r="C87" s="48"/>
      <c r="D87" s="48"/>
      <c r="E87" s="48"/>
      <c r="F87" s="48"/>
      <c r="G87" s="48"/>
      <c r="H87" s="48"/>
      <c r="I87" s="48"/>
      <c r="J87" s="48"/>
      <c r="K87" s="278"/>
    </row>
    <row r="88" spans="1:11" s="59" customFormat="1" ht="12.75">
      <c r="A88" s="48"/>
      <c r="B88" s="277"/>
      <c r="C88" s="48"/>
      <c r="D88" s="48"/>
      <c r="E88" s="48"/>
      <c r="F88" s="48"/>
      <c r="G88" s="48"/>
      <c r="H88" s="48"/>
      <c r="I88" s="48"/>
      <c r="J88" s="48"/>
      <c r="K88" s="278"/>
    </row>
    <row r="89" spans="1:11" s="59" customFormat="1" ht="12.75">
      <c r="A89" s="48"/>
      <c r="B89" s="277"/>
      <c r="C89" s="48"/>
      <c r="D89" s="48"/>
      <c r="E89" s="48"/>
      <c r="F89" s="48"/>
      <c r="G89" s="48"/>
      <c r="H89" s="48"/>
      <c r="I89" s="48"/>
      <c r="J89" s="48"/>
      <c r="K89" s="278"/>
    </row>
    <row r="90" spans="2:11" s="59" customFormat="1" ht="12.75">
      <c r="B90" s="204"/>
      <c r="K90" s="272"/>
    </row>
    <row r="91" spans="2:11" s="59" customFormat="1" ht="12.75">
      <c r="B91" s="204"/>
      <c r="K91" s="272"/>
    </row>
    <row r="92" spans="2:11" s="59" customFormat="1" ht="12.75">
      <c r="B92" s="204"/>
      <c r="K92" s="272"/>
    </row>
    <row r="93" spans="2:11" s="59" customFormat="1" ht="12.75">
      <c r="B93" s="204"/>
      <c r="K93" s="272"/>
    </row>
    <row r="94" spans="2:11" s="59" customFormat="1" ht="12.75">
      <c r="B94" s="204"/>
      <c r="K94" s="272"/>
    </row>
    <row r="95" spans="2:11" s="59" customFormat="1" ht="12.75">
      <c r="B95" s="204"/>
      <c r="K95" s="272"/>
    </row>
    <row r="96" spans="2:11" s="59" customFormat="1" ht="12.75">
      <c r="B96" s="204"/>
      <c r="K96" s="272"/>
    </row>
    <row r="97" spans="2:11" s="59" customFormat="1" ht="12.75">
      <c r="B97" s="204"/>
      <c r="K97" s="272"/>
    </row>
    <row r="98" spans="2:11" s="59" customFormat="1" ht="12.75">
      <c r="B98" s="204"/>
      <c r="K98" s="272"/>
    </row>
    <row r="99" spans="2:11" s="59" customFormat="1" ht="12.75">
      <c r="B99" s="204"/>
      <c r="K99" s="272"/>
    </row>
    <row r="100" spans="2:11" s="59" customFormat="1" ht="12.75">
      <c r="B100" s="204"/>
      <c r="K100" s="272"/>
    </row>
    <row r="101" spans="2:11" s="59" customFormat="1" ht="12.75">
      <c r="B101" s="204"/>
      <c r="K101" s="272"/>
    </row>
    <row r="102" spans="2:11" s="59" customFormat="1" ht="12.75">
      <c r="B102" s="204"/>
      <c r="K102" s="272"/>
    </row>
    <row r="103" spans="2:11" s="59" customFormat="1" ht="12.75">
      <c r="B103" s="204"/>
      <c r="K103" s="272"/>
    </row>
    <row r="104" spans="2:11" s="59" customFormat="1" ht="12.75">
      <c r="B104" s="204"/>
      <c r="K104" s="272"/>
    </row>
    <row r="105" spans="2:11" s="59" customFormat="1" ht="12.75">
      <c r="B105" s="204"/>
      <c r="K105" s="272"/>
    </row>
    <row r="106" spans="2:11" s="59" customFormat="1" ht="12.75">
      <c r="B106" s="204"/>
      <c r="K106" s="272"/>
    </row>
    <row r="107" spans="2:11" s="59" customFormat="1" ht="12.75">
      <c r="B107" s="204"/>
      <c r="K107" s="272"/>
    </row>
    <row r="108" spans="2:11" s="59" customFormat="1" ht="12.75">
      <c r="B108" s="204"/>
      <c r="K108" s="272"/>
    </row>
    <row r="109" spans="2:11" s="59" customFormat="1" ht="12.75">
      <c r="B109" s="204"/>
      <c r="K109" s="272"/>
    </row>
    <row r="110" spans="2:11" s="59" customFormat="1" ht="12.75">
      <c r="B110" s="204"/>
      <c r="K110" s="272"/>
    </row>
    <row r="111" spans="2:11" s="59" customFormat="1" ht="12.75">
      <c r="B111" s="204"/>
      <c r="K111" s="272"/>
    </row>
    <row r="112" spans="2:11" s="59" customFormat="1" ht="12.75">
      <c r="B112" s="204"/>
      <c r="K112" s="272"/>
    </row>
    <row r="113" spans="2:11" s="59" customFormat="1" ht="12.75">
      <c r="B113" s="204"/>
      <c r="K113" s="272"/>
    </row>
    <row r="114" spans="2:11" s="59" customFormat="1" ht="12.75">
      <c r="B114" s="204"/>
      <c r="K114" s="272"/>
    </row>
    <row r="115" spans="2:11" s="59" customFormat="1" ht="12.75">
      <c r="B115" s="204"/>
      <c r="K115" s="272"/>
    </row>
    <row r="116" spans="2:11" s="59" customFormat="1" ht="12.75">
      <c r="B116" s="204"/>
      <c r="K116" s="272"/>
    </row>
    <row r="117" spans="2:11" s="59" customFormat="1" ht="12.75">
      <c r="B117" s="204"/>
      <c r="K117" s="272"/>
    </row>
    <row r="118" spans="2:11" s="59" customFormat="1" ht="12.75">
      <c r="B118" s="204"/>
      <c r="K118" s="272"/>
    </row>
    <row r="119" spans="2:11" s="59" customFormat="1" ht="12.75">
      <c r="B119" s="204"/>
      <c r="K119" s="272"/>
    </row>
    <row r="120" spans="2:11" s="59" customFormat="1" ht="12.75">
      <c r="B120" s="204"/>
      <c r="K120" s="272"/>
    </row>
    <row r="121" spans="2:11" s="59" customFormat="1" ht="12.75">
      <c r="B121" s="204"/>
      <c r="K121" s="272"/>
    </row>
    <row r="122" spans="2:11" s="59" customFormat="1" ht="12.75">
      <c r="B122" s="204"/>
      <c r="K122" s="272"/>
    </row>
    <row r="123" spans="2:11" s="59" customFormat="1" ht="12.75">
      <c r="B123" s="204"/>
      <c r="K123" s="272"/>
    </row>
    <row r="124" spans="2:11" s="59" customFormat="1" ht="12.75">
      <c r="B124" s="204"/>
      <c r="K124" s="272"/>
    </row>
    <row r="125" spans="2:11" s="59" customFormat="1" ht="12.75">
      <c r="B125" s="204"/>
      <c r="K125" s="272"/>
    </row>
    <row r="126" spans="2:11" s="59" customFormat="1" ht="12.75">
      <c r="B126" s="204"/>
      <c r="K126" s="272"/>
    </row>
    <row r="127" spans="2:11" s="59" customFormat="1" ht="12.75">
      <c r="B127" s="204"/>
      <c r="K127" s="272"/>
    </row>
    <row r="128" spans="2:11" s="59" customFormat="1" ht="12.75">
      <c r="B128" s="204"/>
      <c r="K128" s="272"/>
    </row>
    <row r="129" spans="2:11" s="59" customFormat="1" ht="12.75">
      <c r="B129" s="204"/>
      <c r="K129" s="272"/>
    </row>
    <row r="130" spans="2:11" s="59" customFormat="1" ht="12.75">
      <c r="B130" s="204"/>
      <c r="K130" s="272"/>
    </row>
    <row r="131" spans="2:11" s="59" customFormat="1" ht="12.75">
      <c r="B131" s="204"/>
      <c r="K131" s="272"/>
    </row>
    <row r="132" spans="2:11" s="59" customFormat="1" ht="12.75">
      <c r="B132" s="204"/>
      <c r="K132" s="272"/>
    </row>
    <row r="133" spans="2:11" s="59" customFormat="1" ht="12.75">
      <c r="B133" s="204"/>
      <c r="K133" s="272"/>
    </row>
    <row r="134" spans="2:11" s="59" customFormat="1" ht="12.75">
      <c r="B134" s="204"/>
      <c r="K134" s="272"/>
    </row>
    <row r="135" spans="2:11" s="59" customFormat="1" ht="12.75">
      <c r="B135" s="204"/>
      <c r="K135" s="272"/>
    </row>
    <row r="136" spans="2:11" s="59" customFormat="1" ht="12.75">
      <c r="B136" s="204"/>
      <c r="K136" s="272"/>
    </row>
    <row r="137" spans="2:11" s="59" customFormat="1" ht="12.75">
      <c r="B137" s="204"/>
      <c r="K137" s="272"/>
    </row>
    <row r="138" spans="2:11" s="59" customFormat="1" ht="12.75">
      <c r="B138" s="204"/>
      <c r="K138" s="272"/>
    </row>
    <row r="139" spans="2:11" s="59" customFormat="1" ht="12.75">
      <c r="B139" s="204"/>
      <c r="K139" s="272"/>
    </row>
    <row r="140" spans="2:11" s="59" customFormat="1" ht="12.75">
      <c r="B140" s="204"/>
      <c r="K140" s="272"/>
    </row>
    <row r="141" spans="2:11" s="59" customFormat="1" ht="12.75">
      <c r="B141" s="204"/>
      <c r="K141" s="272"/>
    </row>
    <row r="142" spans="2:11" s="59" customFormat="1" ht="12.75">
      <c r="B142" s="204"/>
      <c r="K142" s="272"/>
    </row>
    <row r="143" spans="2:11" s="59" customFormat="1" ht="12.75">
      <c r="B143" s="204"/>
      <c r="K143" s="272"/>
    </row>
    <row r="144" spans="2:11" s="59" customFormat="1" ht="12.75">
      <c r="B144" s="204"/>
      <c r="K144" s="272"/>
    </row>
    <row r="145" spans="2:11" s="59" customFormat="1" ht="12.75">
      <c r="B145" s="204"/>
      <c r="K145" s="272"/>
    </row>
    <row r="146" spans="2:11" s="59" customFormat="1" ht="12.75">
      <c r="B146" s="204"/>
      <c r="K146" s="272"/>
    </row>
    <row r="147" spans="2:11" s="59" customFormat="1" ht="12.75">
      <c r="B147" s="204"/>
      <c r="K147" s="272"/>
    </row>
    <row r="148" spans="2:11" s="59" customFormat="1" ht="12.75">
      <c r="B148" s="204"/>
      <c r="K148" s="272"/>
    </row>
    <row r="149" spans="2:11" s="59" customFormat="1" ht="12.75">
      <c r="B149" s="204"/>
      <c r="K149" s="272"/>
    </row>
    <row r="150" spans="2:11" s="59" customFormat="1" ht="12.75">
      <c r="B150" s="204"/>
      <c r="K150" s="272"/>
    </row>
    <row r="151" spans="2:11" s="59" customFormat="1" ht="12.75">
      <c r="B151" s="204"/>
      <c r="K151" s="272"/>
    </row>
    <row r="152" spans="2:11" s="59" customFormat="1" ht="12.75">
      <c r="B152" s="204"/>
      <c r="K152" s="272"/>
    </row>
    <row r="153" spans="2:11" s="59" customFormat="1" ht="12.75">
      <c r="B153" s="204"/>
      <c r="K153" s="272"/>
    </row>
    <row r="154" spans="2:11" s="59" customFormat="1" ht="12.75">
      <c r="B154" s="204"/>
      <c r="K154" s="272"/>
    </row>
    <row r="155" spans="2:11" s="59" customFormat="1" ht="12.75">
      <c r="B155" s="204"/>
      <c r="K155" s="272"/>
    </row>
    <row r="156" spans="2:11" s="59" customFormat="1" ht="12.75">
      <c r="B156" s="204"/>
      <c r="K156" s="272"/>
    </row>
    <row r="157" spans="2:11" s="59" customFormat="1" ht="12.75">
      <c r="B157" s="204"/>
      <c r="K157" s="272"/>
    </row>
    <row r="158" spans="2:11" s="59" customFormat="1" ht="12.75">
      <c r="B158" s="204"/>
      <c r="K158" s="272"/>
    </row>
    <row r="159" spans="2:11" s="59" customFormat="1" ht="12.75">
      <c r="B159" s="204"/>
      <c r="K159" s="272"/>
    </row>
    <row r="160" spans="2:11" s="59" customFormat="1" ht="12.75">
      <c r="B160" s="204"/>
      <c r="K160" s="272"/>
    </row>
    <row r="161" spans="2:11" s="59" customFormat="1" ht="12.75">
      <c r="B161" s="204"/>
      <c r="K161" s="272"/>
    </row>
    <row r="162" spans="2:11" s="59" customFormat="1" ht="12.75">
      <c r="B162" s="204"/>
      <c r="K162" s="272"/>
    </row>
    <row r="163" spans="2:11" s="59" customFormat="1" ht="12.75">
      <c r="B163" s="204"/>
      <c r="K163" s="272"/>
    </row>
    <row r="164" spans="2:11" s="59" customFormat="1" ht="12.75">
      <c r="B164" s="204"/>
      <c r="K164" s="272"/>
    </row>
    <row r="165" spans="2:11" s="59" customFormat="1" ht="12.75">
      <c r="B165" s="204"/>
      <c r="K165" s="272"/>
    </row>
    <row r="166" spans="2:11" s="59" customFormat="1" ht="12.75">
      <c r="B166" s="204"/>
      <c r="K166" s="272"/>
    </row>
    <row r="167" spans="2:11" s="59" customFormat="1" ht="12.75">
      <c r="B167" s="204"/>
      <c r="K167" s="272"/>
    </row>
    <row r="168" spans="2:11" s="59" customFormat="1" ht="12.75">
      <c r="B168" s="204"/>
      <c r="K168" s="272"/>
    </row>
    <row r="169" spans="2:11" s="59" customFormat="1" ht="12.75">
      <c r="B169" s="204"/>
      <c r="K169" s="272"/>
    </row>
    <row r="170" spans="2:11" s="59" customFormat="1" ht="12.75">
      <c r="B170" s="204"/>
      <c r="K170" s="272"/>
    </row>
    <row r="171" spans="2:11" s="59" customFormat="1" ht="12.75">
      <c r="B171" s="204"/>
      <c r="K171" s="272"/>
    </row>
    <row r="172" spans="2:11" s="59" customFormat="1" ht="12.75">
      <c r="B172" s="204"/>
      <c r="K172" s="272"/>
    </row>
    <row r="173" spans="2:11" s="59" customFormat="1" ht="12.75">
      <c r="B173" s="204"/>
      <c r="K173" s="272"/>
    </row>
    <row r="174" spans="2:11" s="59" customFormat="1" ht="12.75">
      <c r="B174" s="204"/>
      <c r="K174" s="272"/>
    </row>
    <row r="175" spans="2:11" s="59" customFormat="1" ht="12.75">
      <c r="B175" s="204"/>
      <c r="K175" s="272"/>
    </row>
    <row r="176" spans="2:11" s="59" customFormat="1" ht="12.75">
      <c r="B176" s="204"/>
      <c r="K176" s="272"/>
    </row>
    <row r="177" spans="2:11" s="59" customFormat="1" ht="12.75">
      <c r="B177" s="204"/>
      <c r="K177" s="272"/>
    </row>
    <row r="178" spans="2:11" s="59" customFormat="1" ht="12.75">
      <c r="B178" s="204"/>
      <c r="K178" s="272"/>
    </row>
    <row r="179" spans="2:11" s="59" customFormat="1" ht="12.75">
      <c r="B179" s="204"/>
      <c r="K179" s="272"/>
    </row>
    <row r="180" spans="2:11" s="59" customFormat="1" ht="12.75">
      <c r="B180" s="204"/>
      <c r="K180" s="272"/>
    </row>
    <row r="181" spans="2:11" s="59" customFormat="1" ht="12.75">
      <c r="B181" s="204"/>
      <c r="K181" s="272"/>
    </row>
    <row r="182" spans="2:11" s="59" customFormat="1" ht="12.75">
      <c r="B182" s="204"/>
      <c r="K182" s="272"/>
    </row>
    <row r="183" spans="2:11" s="59" customFormat="1" ht="12.75">
      <c r="B183" s="204"/>
      <c r="K183" s="272"/>
    </row>
    <row r="184" spans="2:11" s="59" customFormat="1" ht="12.75">
      <c r="B184" s="204"/>
      <c r="K184" s="272"/>
    </row>
    <row r="185" spans="2:11" s="59" customFormat="1" ht="12.75">
      <c r="B185" s="204"/>
      <c r="K185" s="272"/>
    </row>
    <row r="186" spans="2:11" s="59" customFormat="1" ht="12.75">
      <c r="B186" s="204"/>
      <c r="K186" s="272"/>
    </row>
    <row r="187" spans="2:11" s="59" customFormat="1" ht="12.75">
      <c r="B187" s="204"/>
      <c r="K187" s="272"/>
    </row>
    <row r="188" spans="2:11" s="59" customFormat="1" ht="12.75">
      <c r="B188" s="204"/>
      <c r="K188" s="272"/>
    </row>
    <row r="189" spans="2:11" s="59" customFormat="1" ht="12.75">
      <c r="B189" s="204"/>
      <c r="K189" s="272"/>
    </row>
    <row r="190" spans="2:11" s="59" customFormat="1" ht="12.75">
      <c r="B190" s="204"/>
      <c r="K190" s="272"/>
    </row>
    <row r="191" spans="2:11" s="59" customFormat="1" ht="12.75">
      <c r="B191" s="204"/>
      <c r="K191" s="272"/>
    </row>
    <row r="192" spans="2:11" s="59" customFormat="1" ht="12.75">
      <c r="B192" s="204"/>
      <c r="K192" s="272"/>
    </row>
    <row r="193" spans="2:11" s="59" customFormat="1" ht="12.75">
      <c r="B193" s="204"/>
      <c r="K193" s="272"/>
    </row>
    <row r="194" spans="2:11" s="59" customFormat="1" ht="12.75">
      <c r="B194" s="204"/>
      <c r="K194" s="272"/>
    </row>
    <row r="195" spans="2:11" s="59" customFormat="1" ht="12.75">
      <c r="B195" s="204"/>
      <c r="K195" s="272"/>
    </row>
    <row r="196" spans="2:11" s="59" customFormat="1" ht="12.75">
      <c r="B196" s="204"/>
      <c r="K196" s="272"/>
    </row>
    <row r="197" spans="2:11" s="59" customFormat="1" ht="12.75">
      <c r="B197" s="204"/>
      <c r="K197" s="272"/>
    </row>
    <row r="198" spans="2:11" s="59" customFormat="1" ht="12.75">
      <c r="B198" s="204"/>
      <c r="K198" s="272"/>
    </row>
    <row r="199" spans="2:11" s="59" customFormat="1" ht="12.75">
      <c r="B199" s="204"/>
      <c r="K199" s="272"/>
    </row>
    <row r="200" spans="2:11" s="59" customFormat="1" ht="12.75">
      <c r="B200" s="204"/>
      <c r="K200" s="272"/>
    </row>
    <row r="201" spans="2:11" s="59" customFormat="1" ht="12.75">
      <c r="B201" s="204"/>
      <c r="K201" s="272"/>
    </row>
    <row r="202" spans="2:11" s="59" customFormat="1" ht="12.75">
      <c r="B202" s="204"/>
      <c r="K202" s="272"/>
    </row>
    <row r="203" spans="2:11" s="59" customFormat="1" ht="12.75">
      <c r="B203" s="204"/>
      <c r="K203" s="272"/>
    </row>
    <row r="204" spans="2:11" s="59" customFormat="1" ht="12.75">
      <c r="B204" s="204"/>
      <c r="K204" s="272"/>
    </row>
    <row r="205" spans="2:11" s="59" customFormat="1" ht="12.75">
      <c r="B205" s="204"/>
      <c r="K205" s="272"/>
    </row>
    <row r="206" spans="2:11" s="59" customFormat="1" ht="12.75">
      <c r="B206" s="204"/>
      <c r="K206" s="272"/>
    </row>
    <row r="207" spans="2:11" s="59" customFormat="1" ht="12.75">
      <c r="B207" s="204"/>
      <c r="K207" s="272"/>
    </row>
    <row r="208" spans="2:11" s="59" customFormat="1" ht="12.75">
      <c r="B208" s="204"/>
      <c r="K208" s="272"/>
    </row>
    <row r="209" spans="2:11" s="59" customFormat="1" ht="12.75">
      <c r="B209" s="204"/>
      <c r="K209" s="272"/>
    </row>
    <row r="210" spans="2:11" s="59" customFormat="1" ht="12.75">
      <c r="B210" s="204"/>
      <c r="K210" s="272"/>
    </row>
    <row r="211" spans="2:11" s="59" customFormat="1" ht="12.75">
      <c r="B211" s="204"/>
      <c r="K211" s="272"/>
    </row>
    <row r="212" spans="2:11" s="59" customFormat="1" ht="12.75">
      <c r="B212" s="204"/>
      <c r="K212" s="272"/>
    </row>
    <row r="213" spans="2:11" s="59" customFormat="1" ht="12.75">
      <c r="B213" s="204"/>
      <c r="K213" s="272"/>
    </row>
    <row r="214" spans="2:11" s="59" customFormat="1" ht="12.75">
      <c r="B214" s="204"/>
      <c r="K214" s="272"/>
    </row>
    <row r="215" spans="2:11" s="59" customFormat="1" ht="12.75">
      <c r="B215" s="204"/>
      <c r="K215" s="272"/>
    </row>
    <row r="216" spans="2:11" s="59" customFormat="1" ht="12.75">
      <c r="B216" s="204"/>
      <c r="K216" s="272"/>
    </row>
    <row r="217" spans="2:11" s="59" customFormat="1" ht="12.75">
      <c r="B217" s="204"/>
      <c r="K217" s="272"/>
    </row>
    <row r="218" spans="2:11" s="59" customFormat="1" ht="12.75">
      <c r="B218" s="204"/>
      <c r="K218" s="272"/>
    </row>
    <row r="219" spans="2:11" s="59" customFormat="1" ht="12.75">
      <c r="B219" s="204"/>
      <c r="K219" s="272"/>
    </row>
    <row r="220" spans="2:11" s="59" customFormat="1" ht="12.75">
      <c r="B220" s="204"/>
      <c r="K220" s="272"/>
    </row>
    <row r="221" spans="2:11" s="59" customFormat="1" ht="12.75">
      <c r="B221" s="204"/>
      <c r="K221" s="272"/>
    </row>
    <row r="222" spans="2:11" s="59" customFormat="1" ht="12.75">
      <c r="B222" s="204"/>
      <c r="K222" s="272"/>
    </row>
    <row r="223" spans="2:11" s="59" customFormat="1" ht="12.75">
      <c r="B223" s="204"/>
      <c r="K223" s="272"/>
    </row>
    <row r="224" spans="2:11" s="59" customFormat="1" ht="12.75">
      <c r="B224" s="204"/>
      <c r="K224" s="272"/>
    </row>
    <row r="225" spans="2:11" s="59" customFormat="1" ht="12.75">
      <c r="B225" s="204"/>
      <c r="K225" s="272"/>
    </row>
    <row r="226" spans="2:11" s="59" customFormat="1" ht="12.75">
      <c r="B226" s="204"/>
      <c r="K226" s="272"/>
    </row>
    <row r="227" spans="2:11" s="59" customFormat="1" ht="12.75">
      <c r="B227" s="204"/>
      <c r="K227" s="272"/>
    </row>
    <row r="228" spans="2:11" s="59" customFormat="1" ht="12.75">
      <c r="B228" s="204"/>
      <c r="K228" s="272"/>
    </row>
    <row r="229" spans="2:11" s="59" customFormat="1" ht="12.75">
      <c r="B229" s="204"/>
      <c r="K229" s="272"/>
    </row>
    <row r="230" spans="2:11" s="59" customFormat="1" ht="12.75">
      <c r="B230" s="204"/>
      <c r="K230" s="272"/>
    </row>
    <row r="231" spans="2:11" s="59" customFormat="1" ht="12.75">
      <c r="B231" s="204"/>
      <c r="K231" s="272"/>
    </row>
    <row r="232" spans="2:11" s="59" customFormat="1" ht="12.75">
      <c r="B232" s="204"/>
      <c r="K232" s="272"/>
    </row>
    <row r="233" spans="2:11" s="59" customFormat="1" ht="12.75">
      <c r="B233" s="204"/>
      <c r="K233" s="272"/>
    </row>
    <row r="234" spans="2:11" s="59" customFormat="1" ht="12.75">
      <c r="B234" s="204"/>
      <c r="K234" s="272"/>
    </row>
    <row r="235" spans="2:11" s="59" customFormat="1" ht="12.75">
      <c r="B235" s="204"/>
      <c r="K235" s="272"/>
    </row>
    <row r="236" spans="2:11" s="59" customFormat="1" ht="12.75">
      <c r="B236" s="204"/>
      <c r="K236" s="272"/>
    </row>
    <row r="237" spans="2:11" s="59" customFormat="1" ht="12.75">
      <c r="B237" s="204"/>
      <c r="K237" s="272"/>
    </row>
    <row r="238" spans="2:11" s="59" customFormat="1" ht="12.75">
      <c r="B238" s="204"/>
      <c r="K238" s="272"/>
    </row>
    <row r="239" spans="2:11" s="59" customFormat="1" ht="12.75">
      <c r="B239" s="204"/>
      <c r="K239" s="272"/>
    </row>
    <row r="240" spans="2:11" s="59" customFormat="1" ht="12.75">
      <c r="B240" s="204"/>
      <c r="K240" s="272"/>
    </row>
    <row r="241" spans="2:11" s="59" customFormat="1" ht="12.75">
      <c r="B241" s="204"/>
      <c r="K241" s="272"/>
    </row>
    <row r="242" spans="2:11" s="59" customFormat="1" ht="12.75">
      <c r="B242" s="204"/>
      <c r="K242" s="272"/>
    </row>
    <row r="243" spans="2:11" s="59" customFormat="1" ht="12.75">
      <c r="B243" s="204"/>
      <c r="K243" s="272"/>
    </row>
    <row r="244" spans="2:11" s="59" customFormat="1" ht="12.75">
      <c r="B244" s="204"/>
      <c r="K244" s="272"/>
    </row>
    <row r="245" spans="2:11" s="59" customFormat="1" ht="12.75">
      <c r="B245" s="204"/>
      <c r="K245" s="272"/>
    </row>
    <row r="246" spans="2:11" s="59" customFormat="1" ht="12.75">
      <c r="B246" s="204"/>
      <c r="K246" s="272"/>
    </row>
    <row r="247" spans="2:11" s="59" customFormat="1" ht="12.75">
      <c r="B247" s="204"/>
      <c r="K247" s="272"/>
    </row>
    <row r="248" spans="2:11" s="59" customFormat="1" ht="12.75">
      <c r="B248" s="204"/>
      <c r="K248" s="272"/>
    </row>
    <row r="249" spans="2:11" s="59" customFormat="1" ht="12.75">
      <c r="B249" s="204"/>
      <c r="K249" s="272"/>
    </row>
    <row r="250" spans="2:11" s="59" customFormat="1" ht="12.75">
      <c r="B250" s="204"/>
      <c r="K250" s="272"/>
    </row>
    <row r="251" spans="2:11" s="59" customFormat="1" ht="12.75">
      <c r="B251" s="204"/>
      <c r="K251" s="272"/>
    </row>
    <row r="252" spans="2:11" s="59" customFormat="1" ht="12.75">
      <c r="B252" s="204"/>
      <c r="K252" s="272"/>
    </row>
    <row r="253" spans="2:11" s="59" customFormat="1" ht="12.75">
      <c r="B253" s="204"/>
      <c r="K253" s="272"/>
    </row>
    <row r="254" spans="2:11" s="59" customFormat="1" ht="12.75">
      <c r="B254" s="204"/>
      <c r="K254" s="272"/>
    </row>
    <row r="255" spans="2:11" s="59" customFormat="1" ht="12.75">
      <c r="B255" s="204"/>
      <c r="K255" s="272"/>
    </row>
    <row r="256" spans="2:11" s="59" customFormat="1" ht="12.75">
      <c r="B256" s="204"/>
      <c r="K256" s="272"/>
    </row>
    <row r="257" spans="2:11" s="59" customFormat="1" ht="12.75">
      <c r="B257" s="204"/>
      <c r="K257" s="272"/>
    </row>
    <row r="258" spans="2:11" s="59" customFormat="1" ht="12.75">
      <c r="B258" s="204"/>
      <c r="K258" s="272"/>
    </row>
    <row r="259" spans="2:11" s="59" customFormat="1" ht="12.75">
      <c r="B259" s="204"/>
      <c r="K259" s="272"/>
    </row>
    <row r="260" spans="2:11" s="59" customFormat="1" ht="12.75">
      <c r="B260" s="204"/>
      <c r="K260" s="272"/>
    </row>
    <row r="261" spans="2:11" s="59" customFormat="1" ht="12.75">
      <c r="B261" s="204"/>
      <c r="K261" s="272"/>
    </row>
    <row r="262" spans="2:11" s="59" customFormat="1" ht="12.75">
      <c r="B262" s="204"/>
      <c r="K262" s="272"/>
    </row>
    <row r="263" spans="2:11" s="59" customFormat="1" ht="12.75">
      <c r="B263" s="204"/>
      <c r="K263" s="272"/>
    </row>
    <row r="264" spans="2:11" s="59" customFormat="1" ht="12.75">
      <c r="B264" s="204"/>
      <c r="K264" s="272"/>
    </row>
    <row r="265" spans="2:11" s="59" customFormat="1" ht="12.75">
      <c r="B265" s="204"/>
      <c r="K265" s="272"/>
    </row>
    <row r="266" spans="2:11" s="59" customFormat="1" ht="12.75">
      <c r="B266" s="204"/>
      <c r="K266" s="272"/>
    </row>
    <row r="267" spans="2:11" s="59" customFormat="1" ht="12.75">
      <c r="B267" s="204"/>
      <c r="K267" s="272"/>
    </row>
    <row r="268" spans="2:11" s="59" customFormat="1" ht="12.75">
      <c r="B268" s="204"/>
      <c r="K268" s="272"/>
    </row>
    <row r="269" spans="2:11" s="59" customFormat="1" ht="12.75">
      <c r="B269" s="204"/>
      <c r="K269" s="272"/>
    </row>
    <row r="270" spans="2:11" s="59" customFormat="1" ht="12.75">
      <c r="B270" s="204"/>
      <c r="K270" s="272"/>
    </row>
    <row r="271" spans="2:11" s="59" customFormat="1" ht="12.75">
      <c r="B271" s="204"/>
      <c r="K271" s="272"/>
    </row>
    <row r="272" spans="2:11" s="59" customFormat="1" ht="12.75">
      <c r="B272" s="204"/>
      <c r="K272" s="272"/>
    </row>
    <row r="273" spans="2:11" s="59" customFormat="1" ht="12.75">
      <c r="B273" s="204"/>
      <c r="K273" s="272"/>
    </row>
    <row r="274" spans="2:11" s="59" customFormat="1" ht="12.75">
      <c r="B274" s="204"/>
      <c r="K274" s="272"/>
    </row>
    <row r="275" spans="2:11" s="59" customFormat="1" ht="12.75">
      <c r="B275" s="204"/>
      <c r="K275" s="272"/>
    </row>
    <row r="276" spans="2:11" s="59" customFormat="1" ht="12.75">
      <c r="B276" s="204"/>
      <c r="K276" s="272"/>
    </row>
    <row r="277" spans="2:11" s="59" customFormat="1" ht="12.75">
      <c r="B277" s="204"/>
      <c r="K277" s="272"/>
    </row>
    <row r="278" spans="2:11" s="59" customFormat="1" ht="12.75">
      <c r="B278" s="204"/>
      <c r="K278" s="272"/>
    </row>
    <row r="279" spans="2:11" s="59" customFormat="1" ht="12.75">
      <c r="B279" s="204"/>
      <c r="K279" s="272"/>
    </row>
    <row r="280" spans="2:11" s="59" customFormat="1" ht="12.75">
      <c r="B280" s="204"/>
      <c r="K280" s="272"/>
    </row>
    <row r="281" spans="2:11" s="59" customFormat="1" ht="12.75">
      <c r="B281" s="204"/>
      <c r="K281" s="272"/>
    </row>
    <row r="282" spans="2:11" s="59" customFormat="1" ht="12.75">
      <c r="B282" s="204"/>
      <c r="K282" s="272"/>
    </row>
    <row r="283" spans="2:11" s="59" customFormat="1" ht="12.75">
      <c r="B283" s="204"/>
      <c r="K283" s="272"/>
    </row>
    <row r="284" spans="2:11" s="59" customFormat="1" ht="12.75">
      <c r="B284" s="204"/>
      <c r="K284" s="272"/>
    </row>
    <row r="285" spans="2:11" s="59" customFormat="1" ht="12.75">
      <c r="B285" s="204"/>
      <c r="K285" s="272"/>
    </row>
    <row r="286" spans="2:11" s="59" customFormat="1" ht="12.75">
      <c r="B286" s="204"/>
      <c r="K286" s="272"/>
    </row>
    <row r="287" spans="2:11" s="59" customFormat="1" ht="12.75">
      <c r="B287" s="204"/>
      <c r="K287" s="272"/>
    </row>
    <row r="288" spans="2:11" s="59" customFormat="1" ht="12.75">
      <c r="B288" s="204"/>
      <c r="K288" s="272"/>
    </row>
    <row r="289" spans="2:11" s="59" customFormat="1" ht="12.75">
      <c r="B289" s="204"/>
      <c r="K289" s="272"/>
    </row>
    <row r="290" spans="2:11" s="59" customFormat="1" ht="12.75">
      <c r="B290" s="204"/>
      <c r="K290" s="272"/>
    </row>
    <row r="291" spans="2:11" s="59" customFormat="1" ht="12.75">
      <c r="B291" s="204"/>
      <c r="K291" s="272"/>
    </row>
    <row r="292" spans="2:11" s="59" customFormat="1" ht="12.75">
      <c r="B292" s="204"/>
      <c r="K292" s="272"/>
    </row>
  </sheetData>
  <sheetProtection sheet="1" objects="1" scenarios="1"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8">
      <selection activeCell="H51" sqref="H51:I53"/>
    </sheetView>
  </sheetViews>
  <sheetFormatPr defaultColWidth="11.421875" defaultRowHeight="12.75"/>
  <cols>
    <col min="1" max="1" width="0.85546875" style="17" customWidth="1"/>
    <col min="2" max="2" width="34.00390625" style="17" customWidth="1"/>
    <col min="3" max="3" width="10.00390625" style="199" customWidth="1"/>
    <col min="4" max="4" width="0.85546875" style="199" customWidth="1"/>
    <col min="5" max="5" width="12.140625" style="20" customWidth="1"/>
    <col min="6" max="7" width="0.85546875" style="20" customWidth="1"/>
    <col min="8" max="8" width="12.140625" style="19" customWidth="1"/>
    <col min="9" max="10" width="0.85546875" style="19" customWidth="1"/>
    <col min="11" max="11" width="12.140625" style="21" customWidth="1"/>
    <col min="12" max="13" width="0.85546875" style="21" customWidth="1"/>
    <col min="14" max="14" width="12.140625" style="21" customWidth="1"/>
    <col min="15" max="15" width="0.85546875" style="21" customWidth="1"/>
    <col min="16" max="16384" width="11.421875" style="17" customWidth="1"/>
  </cols>
  <sheetData>
    <row r="1" spans="3:4" ht="3.75" customHeight="1">
      <c r="C1" s="18"/>
      <c r="D1" s="18"/>
    </row>
    <row r="2" spans="2:15" s="291" customFormat="1" ht="18">
      <c r="B2" s="203" t="s">
        <v>29</v>
      </c>
      <c r="C2" s="293"/>
      <c r="D2" s="293"/>
      <c r="E2" s="294"/>
      <c r="F2" s="294"/>
      <c r="G2" s="294"/>
      <c r="H2" s="203"/>
      <c r="I2" s="203"/>
      <c r="J2" s="203"/>
      <c r="K2" s="295"/>
      <c r="L2" s="295"/>
      <c r="M2" s="295"/>
      <c r="N2" s="295"/>
      <c r="O2" s="295"/>
    </row>
    <row r="3" spans="2:15" s="37" customFormat="1" ht="18">
      <c r="B3" s="292" t="str">
        <f>'Kustannusten syöttö'!B3</f>
        <v>VDI 2067 standardin mukainen lämmityskustannusten vertailu</v>
      </c>
      <c r="C3" s="297"/>
      <c r="D3" s="297"/>
      <c r="K3" s="38"/>
      <c r="L3" s="38"/>
      <c r="M3" s="38"/>
      <c r="N3" s="38"/>
      <c r="O3" s="38"/>
    </row>
    <row r="4" spans="2:15" s="37" customFormat="1" ht="13.5">
      <c r="B4" s="296"/>
      <c r="C4" s="297"/>
      <c r="D4" s="297"/>
      <c r="K4" s="38"/>
      <c r="L4" s="38"/>
      <c r="M4" s="38"/>
      <c r="N4" s="38"/>
      <c r="O4" s="38"/>
    </row>
    <row r="5" spans="1:15" s="37" customFormat="1" ht="13.5">
      <c r="A5" s="36"/>
      <c r="B5" s="296"/>
      <c r="C5" s="297"/>
      <c r="D5" s="297"/>
      <c r="K5" s="38"/>
      <c r="L5" s="38"/>
      <c r="M5" s="38"/>
      <c r="N5" s="38"/>
      <c r="O5" s="38"/>
    </row>
    <row r="6" spans="1:15" s="69" customFormat="1" ht="15" customHeight="1">
      <c r="A6" s="66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19" customFormat="1" ht="6" customHeight="1">
      <c r="A7" s="117"/>
      <c r="C7" s="118"/>
      <c r="D7" s="118"/>
      <c r="E7" s="20"/>
      <c r="F7" s="20"/>
      <c r="G7" s="20"/>
      <c r="K7" s="21"/>
      <c r="L7" s="21"/>
      <c r="M7" s="21"/>
      <c r="N7" s="21"/>
      <c r="O7" s="21"/>
    </row>
    <row r="8" spans="1:15" s="122" customFormat="1" ht="6" customHeight="1">
      <c r="A8" s="298"/>
      <c r="B8" s="299"/>
      <c r="C8" s="300"/>
      <c r="D8" s="301"/>
      <c r="E8" s="302"/>
      <c r="F8" s="303"/>
      <c r="G8" s="301"/>
      <c r="H8" s="302"/>
      <c r="I8" s="303"/>
      <c r="J8" s="301"/>
      <c r="K8" s="302"/>
      <c r="L8" s="303"/>
      <c r="M8" s="301"/>
      <c r="N8" s="302"/>
      <c r="O8" s="303"/>
    </row>
    <row r="9" spans="1:15" s="126" customFormat="1" ht="17.25" customHeight="1">
      <c r="A9" s="304"/>
      <c r="B9" s="305"/>
      <c r="C9" s="306" t="s">
        <v>18</v>
      </c>
      <c r="D9" s="307"/>
      <c r="E9" s="308" t="s">
        <v>73</v>
      </c>
      <c r="F9" s="309"/>
      <c r="G9" s="307"/>
      <c r="H9" s="308" t="s">
        <v>74</v>
      </c>
      <c r="I9" s="309"/>
      <c r="J9" s="307"/>
      <c r="K9" s="308" t="s">
        <v>78</v>
      </c>
      <c r="L9" s="309"/>
      <c r="M9" s="307"/>
      <c r="N9" s="308" t="s">
        <v>75</v>
      </c>
      <c r="O9" s="309"/>
    </row>
    <row r="10" spans="1:15" s="130" customFormat="1" ht="6" customHeight="1">
      <c r="A10" s="310"/>
      <c r="B10" s="311"/>
      <c r="C10" s="312"/>
      <c r="D10" s="313"/>
      <c r="E10" s="314"/>
      <c r="F10" s="315"/>
      <c r="G10" s="313"/>
      <c r="H10" s="314"/>
      <c r="I10" s="315"/>
      <c r="J10" s="313"/>
      <c r="K10" s="314"/>
      <c r="L10" s="315"/>
      <c r="M10" s="313"/>
      <c r="N10" s="314"/>
      <c r="O10" s="315"/>
    </row>
    <row r="11" spans="1:15" s="59" customFormat="1" ht="3" customHeight="1">
      <c r="A11" s="316"/>
      <c r="B11" s="54"/>
      <c r="C11" s="317"/>
      <c r="D11" s="318"/>
      <c r="E11" s="319"/>
      <c r="F11" s="320"/>
      <c r="G11" s="321"/>
      <c r="H11" s="54"/>
      <c r="I11" s="322"/>
      <c r="J11" s="316"/>
      <c r="K11" s="319"/>
      <c r="L11" s="320"/>
      <c r="M11" s="321"/>
      <c r="N11" s="319"/>
      <c r="O11" s="320"/>
    </row>
    <row r="12" spans="1:15" s="149" customFormat="1" ht="15" customHeight="1">
      <c r="A12" s="163"/>
      <c r="B12" s="59" t="s">
        <v>117</v>
      </c>
      <c r="C12" s="179" t="str">
        <f>'Kustannusten syöttö'!C36</f>
        <v>[€]</v>
      </c>
      <c r="D12" s="323"/>
      <c r="E12" s="284">
        <f>'Kustannusten syöttö'!D36</f>
        <v>17500</v>
      </c>
      <c r="F12" s="435"/>
      <c r="G12" s="436"/>
      <c r="H12" s="284">
        <f>'Kustannusten syöttö'!E36</f>
        <v>17500</v>
      </c>
      <c r="I12" s="435"/>
      <c r="J12" s="436"/>
      <c r="K12" s="284">
        <f>'Kustannusten syöttö'!F36</f>
        <v>5800</v>
      </c>
      <c r="L12" s="435"/>
      <c r="M12" s="436"/>
      <c r="N12" s="284">
        <f>'Kustannusten syöttö'!G36</f>
        <v>6600</v>
      </c>
      <c r="O12" s="324"/>
    </row>
    <row r="13" spans="1:15" s="149" customFormat="1" ht="15" customHeight="1">
      <c r="A13" s="163"/>
      <c r="B13" s="59" t="s">
        <v>118</v>
      </c>
      <c r="C13" s="179" t="str">
        <f>'Kustannusten syöttö'!C38</f>
        <v>[€]</v>
      </c>
      <c r="D13" s="323"/>
      <c r="E13" s="284">
        <f>'Kustannusten syöttö'!D37</f>
        <v>4400</v>
      </c>
      <c r="F13" s="435"/>
      <c r="G13" s="436"/>
      <c r="H13" s="284">
        <f>'Kustannusten syöttö'!E37</f>
        <v>4400</v>
      </c>
      <c r="I13" s="435"/>
      <c r="J13" s="436"/>
      <c r="K13" s="284">
        <f>'Kustannusten syöttö'!F37</f>
        <v>3000</v>
      </c>
      <c r="L13" s="435"/>
      <c r="M13" s="436"/>
      <c r="N13" s="284">
        <f>'Kustannusten syöttö'!G37</f>
        <v>3000</v>
      </c>
      <c r="O13" s="324"/>
    </row>
    <row r="14" spans="1:15" s="149" customFormat="1" ht="15" customHeight="1">
      <c r="A14" s="163"/>
      <c r="B14" s="59" t="s">
        <v>119</v>
      </c>
      <c r="C14" s="179" t="str">
        <f>'Kustannusten syöttö'!C39</f>
        <v>[€]</v>
      </c>
      <c r="D14" s="323"/>
      <c r="E14" s="284">
        <f>'Kustannusten syöttö'!D38</f>
        <v>22000</v>
      </c>
      <c r="F14" s="435"/>
      <c r="G14" s="436"/>
      <c r="H14" s="284">
        <f>'Kustannusten syöttö'!E38</f>
        <v>15000</v>
      </c>
      <c r="I14" s="435"/>
      <c r="J14" s="436"/>
      <c r="K14" s="284">
        <f>'Kustannusten syöttö'!F38</f>
        <v>13000</v>
      </c>
      <c r="L14" s="435"/>
      <c r="M14" s="436"/>
      <c r="N14" s="284">
        <f>'Kustannusten syöttö'!G38</f>
        <v>10000</v>
      </c>
      <c r="O14" s="324"/>
    </row>
    <row r="15" spans="1:15" s="149" customFormat="1" ht="3" customHeight="1">
      <c r="A15" s="146"/>
      <c r="B15" s="147"/>
      <c r="C15" s="148"/>
      <c r="D15" s="325"/>
      <c r="E15" s="370"/>
      <c r="F15" s="371"/>
      <c r="G15" s="372"/>
      <c r="H15" s="370"/>
      <c r="I15" s="371"/>
      <c r="J15" s="372"/>
      <c r="K15" s="370"/>
      <c r="L15" s="371"/>
      <c r="M15" s="372"/>
      <c r="N15" s="370"/>
      <c r="O15" s="326"/>
    </row>
    <row r="16" spans="1:15" s="211" customFormat="1" ht="15" customHeight="1">
      <c r="A16" s="327"/>
      <c r="B16" s="328" t="s">
        <v>120</v>
      </c>
      <c r="C16" s="329" t="str">
        <f>'Kustannusten syöttö'!C39</f>
        <v>[€]</v>
      </c>
      <c r="D16" s="330"/>
      <c r="E16" s="437">
        <f>'Kustannusten syöttö'!D39</f>
        <v>43900</v>
      </c>
      <c r="F16" s="438"/>
      <c r="G16" s="439"/>
      <c r="H16" s="437">
        <f>'Kustannusten syöttö'!E39</f>
        <v>36900</v>
      </c>
      <c r="I16" s="438"/>
      <c r="J16" s="439"/>
      <c r="K16" s="437">
        <f>'Kustannusten syöttö'!F39</f>
        <v>21800</v>
      </c>
      <c r="L16" s="438"/>
      <c r="M16" s="439"/>
      <c r="N16" s="437">
        <f>'Kustannusten syöttö'!G39</f>
        <v>19600</v>
      </c>
      <c r="O16" s="331"/>
    </row>
    <row r="17" spans="1:15" s="149" customFormat="1" ht="3" customHeight="1">
      <c r="A17" s="154"/>
      <c r="B17" s="332"/>
      <c r="C17" s="156"/>
      <c r="D17" s="333"/>
      <c r="E17" s="440"/>
      <c r="F17" s="441"/>
      <c r="G17" s="442"/>
      <c r="H17" s="440"/>
      <c r="I17" s="441"/>
      <c r="J17" s="442"/>
      <c r="K17" s="440"/>
      <c r="L17" s="441"/>
      <c r="M17" s="442"/>
      <c r="N17" s="440"/>
      <c r="O17" s="334"/>
    </row>
    <row r="18" spans="1:15" s="149" customFormat="1" ht="3" customHeight="1">
      <c r="A18" s="146"/>
      <c r="B18" s="147"/>
      <c r="C18" s="148"/>
      <c r="D18" s="325"/>
      <c r="E18" s="370"/>
      <c r="F18" s="371"/>
      <c r="G18" s="372"/>
      <c r="H18" s="370"/>
      <c r="I18" s="371"/>
      <c r="J18" s="372"/>
      <c r="K18" s="370"/>
      <c r="L18" s="371"/>
      <c r="M18" s="372"/>
      <c r="N18" s="370"/>
      <c r="O18" s="326"/>
    </row>
    <row r="19" spans="1:15" s="142" customFormat="1" ht="15" customHeight="1">
      <c r="A19" s="335"/>
      <c r="B19" s="151" t="s">
        <v>83</v>
      </c>
      <c r="C19" s="152" t="str">
        <f>'Kustannusten syöttö'!C43</f>
        <v>[€]</v>
      </c>
      <c r="D19" s="336"/>
      <c r="E19" s="443">
        <f>'Kustannusten syöttö'!D43</f>
        <v>43900</v>
      </c>
      <c r="F19" s="444"/>
      <c r="G19" s="445"/>
      <c r="H19" s="443">
        <f>'Kustannusten syöttö'!E43</f>
        <v>36900</v>
      </c>
      <c r="I19" s="444"/>
      <c r="J19" s="445"/>
      <c r="K19" s="443">
        <f>'Kustannusten syöttö'!F43</f>
        <v>21800</v>
      </c>
      <c r="L19" s="444"/>
      <c r="M19" s="445"/>
      <c r="N19" s="443">
        <f>'Kustannusten syöttö'!G43</f>
        <v>19600</v>
      </c>
      <c r="O19" s="337"/>
    </row>
    <row r="20" spans="1:15" s="149" customFormat="1" ht="3" customHeight="1">
      <c r="A20" s="338"/>
      <c r="B20" s="174"/>
      <c r="C20" s="339"/>
      <c r="D20" s="340"/>
      <c r="E20" s="446"/>
      <c r="F20" s="447"/>
      <c r="G20" s="448"/>
      <c r="H20" s="446"/>
      <c r="I20" s="447"/>
      <c r="J20" s="448"/>
      <c r="K20" s="446"/>
      <c r="L20" s="447"/>
      <c r="M20" s="448"/>
      <c r="N20" s="446"/>
      <c r="O20" s="342"/>
    </row>
    <row r="21" spans="1:15" s="149" customFormat="1" ht="3" customHeight="1">
      <c r="A21" s="158"/>
      <c r="B21" s="54"/>
      <c r="C21" s="159"/>
      <c r="D21" s="344"/>
      <c r="E21" s="449"/>
      <c r="F21" s="450"/>
      <c r="G21" s="451"/>
      <c r="H21" s="449"/>
      <c r="I21" s="450"/>
      <c r="J21" s="451"/>
      <c r="K21" s="449"/>
      <c r="L21" s="450"/>
      <c r="M21" s="451"/>
      <c r="N21" s="449"/>
      <c r="O21" s="345"/>
    </row>
    <row r="22" spans="1:15" s="149" customFormat="1" ht="15" customHeight="1">
      <c r="A22" s="163"/>
      <c r="B22" s="59" t="s">
        <v>121</v>
      </c>
      <c r="C22" s="179" t="str">
        <f>'Kustannusten syöttö'!C47</f>
        <v>[€/a]</v>
      </c>
      <c r="D22" s="323"/>
      <c r="E22" s="284">
        <f>'Kustannusten syöttö'!D47+'Kustannusten syöttö'!D48+'Kustannusten syöttö'!D49</f>
        <v>4177.403158196488</v>
      </c>
      <c r="F22" s="435"/>
      <c r="G22" s="436"/>
      <c r="H22" s="284">
        <f>'Kustannusten syöttö'!E47+'Kustannusten syöttö'!E48+'Kustannusten syöttö'!E49</f>
        <v>3613.2983336187103</v>
      </c>
      <c r="I22" s="435"/>
      <c r="J22" s="436"/>
      <c r="K22" s="284">
        <f>'Kustannusten syöttö'!F47+'Kustannusten syöttö'!F48+'Kustannusten syöttö'!F49</f>
        <v>2013.815943013303</v>
      </c>
      <c r="L22" s="435"/>
      <c r="M22" s="436"/>
      <c r="N22" s="284">
        <f>'Kustannusten syöttö'!G47+'Kustannusten syöttö'!G48+'Kustannusten syöttö'!G49</f>
        <v>1859.8924322407747</v>
      </c>
      <c r="O22" s="324"/>
    </row>
    <row r="23" spans="1:15" s="149" customFormat="1" ht="3" customHeight="1">
      <c r="A23" s="146"/>
      <c r="B23" s="147"/>
      <c r="C23" s="148"/>
      <c r="D23" s="325"/>
      <c r="E23" s="370"/>
      <c r="F23" s="371"/>
      <c r="G23" s="372"/>
      <c r="H23" s="370"/>
      <c r="I23" s="371"/>
      <c r="J23" s="372"/>
      <c r="K23" s="370"/>
      <c r="L23" s="371"/>
      <c r="M23" s="372"/>
      <c r="N23" s="370"/>
      <c r="O23" s="326"/>
    </row>
    <row r="24" spans="1:15" s="153" customFormat="1" ht="15" customHeight="1">
      <c r="A24" s="150"/>
      <c r="B24" s="346" t="s">
        <v>84</v>
      </c>
      <c r="C24" s="347" t="s">
        <v>17</v>
      </c>
      <c r="D24" s="348"/>
      <c r="E24" s="452">
        <f>'Kustannusten syöttö'!D52</f>
        <v>4177.403158196488</v>
      </c>
      <c r="F24" s="453"/>
      <c r="G24" s="454"/>
      <c r="H24" s="452">
        <f>'Kustannusten syöttö'!E52</f>
        <v>3613.2983336187103</v>
      </c>
      <c r="I24" s="453"/>
      <c r="J24" s="454"/>
      <c r="K24" s="452">
        <f>'Kustannusten syöttö'!F52</f>
        <v>2013.815943013303</v>
      </c>
      <c r="L24" s="453"/>
      <c r="M24" s="454"/>
      <c r="N24" s="452">
        <f>'Kustannusten syöttö'!G52</f>
        <v>1859.8924322407747</v>
      </c>
      <c r="O24" s="349"/>
    </row>
    <row r="25" spans="1:15" s="149" customFormat="1" ht="3" customHeight="1">
      <c r="A25" s="338"/>
      <c r="B25" s="174"/>
      <c r="C25" s="339"/>
      <c r="D25" s="340"/>
      <c r="E25" s="446"/>
      <c r="F25" s="447"/>
      <c r="G25" s="448"/>
      <c r="H25" s="446"/>
      <c r="I25" s="447"/>
      <c r="J25" s="448"/>
      <c r="K25" s="446"/>
      <c r="L25" s="447"/>
      <c r="M25" s="448"/>
      <c r="N25" s="446"/>
      <c r="O25" s="342"/>
    </row>
    <row r="26" spans="1:15" s="149" customFormat="1" ht="3" customHeight="1">
      <c r="A26" s="163"/>
      <c r="B26" s="178"/>
      <c r="C26" s="164"/>
      <c r="D26" s="350"/>
      <c r="E26" s="284"/>
      <c r="F26" s="435"/>
      <c r="G26" s="436"/>
      <c r="H26" s="284"/>
      <c r="I26" s="435"/>
      <c r="J26" s="436"/>
      <c r="K26" s="284"/>
      <c r="L26" s="435"/>
      <c r="M26" s="436"/>
      <c r="N26" s="284"/>
      <c r="O26" s="324"/>
    </row>
    <row r="27" spans="1:15" s="149" customFormat="1" ht="15" customHeight="1">
      <c r="A27" s="163"/>
      <c r="B27" s="59" t="s">
        <v>87</v>
      </c>
      <c r="C27" s="179" t="str">
        <f>'Kustannusten syöttö'!C55</f>
        <v>[€/a]</v>
      </c>
      <c r="D27" s="323"/>
      <c r="E27" s="284">
        <f>'Kustannusten syöttö'!D55</f>
        <v>7001.673933299392</v>
      </c>
      <c r="F27" s="435"/>
      <c r="G27" s="436"/>
      <c r="H27" s="284">
        <f>'Kustannusten syöttö'!E55</f>
        <v>7417.34095111297</v>
      </c>
      <c r="I27" s="435"/>
      <c r="J27" s="436"/>
      <c r="K27" s="284">
        <f>'Kustannusten syöttö'!F55</f>
        <v>14364.245413391289</v>
      </c>
      <c r="L27" s="435"/>
      <c r="M27" s="436"/>
      <c r="N27" s="284">
        <f>'Kustannusten syöttö'!G55</f>
        <v>13315.65460960491</v>
      </c>
      <c r="O27" s="324"/>
    </row>
    <row r="28" spans="1:15" s="59" customFormat="1" ht="15" customHeight="1">
      <c r="A28" s="177"/>
      <c r="B28" s="59" t="s">
        <v>122</v>
      </c>
      <c r="C28" s="179" t="str">
        <f>'Kustannusten syöttö'!C56</f>
        <v>[€/a]</v>
      </c>
      <c r="D28" s="323"/>
      <c r="E28" s="284">
        <f>'Kustannusten syöttö'!D56</f>
        <v>60</v>
      </c>
      <c r="F28" s="435"/>
      <c r="G28" s="436"/>
      <c r="H28" s="284">
        <f>'Kustannusten syöttö'!E56</f>
        <v>60</v>
      </c>
      <c r="I28" s="435"/>
      <c r="J28" s="436"/>
      <c r="K28" s="284">
        <f>'Kustannusten syöttö'!F56</f>
        <v>50</v>
      </c>
      <c r="L28" s="435"/>
      <c r="M28" s="436"/>
      <c r="N28" s="284">
        <f>'Kustannusten syöttö'!G56</f>
        <v>50</v>
      </c>
      <c r="O28" s="324"/>
    </row>
    <row r="29" spans="1:15" s="59" customFormat="1" ht="3" customHeight="1">
      <c r="A29" s="172"/>
      <c r="B29" s="147"/>
      <c r="C29" s="148"/>
      <c r="D29" s="325"/>
      <c r="E29" s="370"/>
      <c r="F29" s="371"/>
      <c r="G29" s="372"/>
      <c r="H29" s="370"/>
      <c r="I29" s="371"/>
      <c r="J29" s="372"/>
      <c r="K29" s="370"/>
      <c r="L29" s="371"/>
      <c r="M29" s="372"/>
      <c r="N29" s="370"/>
      <c r="O29" s="326"/>
    </row>
    <row r="30" spans="1:15" s="153" customFormat="1" ht="15" customHeight="1">
      <c r="A30" s="150"/>
      <c r="B30" s="346" t="s">
        <v>86</v>
      </c>
      <c r="C30" s="347" t="str">
        <f>'Kustannusten syöttö'!C58</f>
        <v>[€/a]</v>
      </c>
      <c r="D30" s="348"/>
      <c r="E30" s="452">
        <f>'Kustannusten syöttö'!D58</f>
        <v>7061.673933299392</v>
      </c>
      <c r="F30" s="453"/>
      <c r="G30" s="454"/>
      <c r="H30" s="452">
        <f>'Kustannusten syöttö'!E58</f>
        <v>7477.34095111297</v>
      </c>
      <c r="I30" s="453"/>
      <c r="J30" s="454"/>
      <c r="K30" s="452">
        <f>'Kustannusten syöttö'!F58</f>
        <v>14414.245413391289</v>
      </c>
      <c r="L30" s="453"/>
      <c r="M30" s="454"/>
      <c r="N30" s="452">
        <f>'Kustannusten syöttö'!G58</f>
        <v>13365.65460960491</v>
      </c>
      <c r="O30" s="349"/>
    </row>
    <row r="31" spans="1:15" s="59" customFormat="1" ht="3" customHeight="1">
      <c r="A31" s="173"/>
      <c r="B31" s="174"/>
      <c r="C31" s="175"/>
      <c r="D31" s="351"/>
      <c r="E31" s="446"/>
      <c r="F31" s="447"/>
      <c r="G31" s="448"/>
      <c r="H31" s="446"/>
      <c r="I31" s="447"/>
      <c r="J31" s="448"/>
      <c r="K31" s="446"/>
      <c r="L31" s="447"/>
      <c r="M31" s="448"/>
      <c r="N31" s="446"/>
      <c r="O31" s="342"/>
    </row>
    <row r="32" spans="1:15" s="59" customFormat="1" ht="3" customHeight="1">
      <c r="A32" s="177"/>
      <c r="B32" s="178"/>
      <c r="C32" s="179"/>
      <c r="D32" s="323"/>
      <c r="E32" s="284"/>
      <c r="F32" s="435"/>
      <c r="G32" s="436"/>
      <c r="H32" s="455"/>
      <c r="I32" s="456"/>
      <c r="J32" s="457"/>
      <c r="K32" s="284"/>
      <c r="L32" s="435"/>
      <c r="M32" s="436"/>
      <c r="N32" s="284"/>
      <c r="O32" s="324"/>
    </row>
    <row r="33" spans="1:15" s="59" customFormat="1" ht="15" customHeight="1">
      <c r="A33" s="177"/>
      <c r="B33" s="178" t="s">
        <v>123</v>
      </c>
      <c r="C33" s="179" t="s">
        <v>17</v>
      </c>
      <c r="D33" s="323"/>
      <c r="E33" s="284">
        <f>'Kustannusten syöttö'!D62+'Kustannusten syöttö'!D63+'Kustannusten syöttö'!D64</f>
        <v>504</v>
      </c>
      <c r="F33" s="435"/>
      <c r="G33" s="436"/>
      <c r="H33" s="455">
        <f>'Kustannusten syöttö'!E62+'Kustannusten syöttö'!E63+'Kustannusten syöttö'!E64</f>
        <v>469</v>
      </c>
      <c r="I33" s="456"/>
      <c r="J33" s="457"/>
      <c r="K33" s="284">
        <f>'Kustannusten syöttö'!F62+'Kustannusten syöttö'!F63+'Kustannusten syöttö'!F64</f>
        <v>211</v>
      </c>
      <c r="L33" s="435"/>
      <c r="M33" s="436"/>
      <c r="N33" s="284">
        <f>'Kustannusten syöttö'!G62+'Kustannusten syöttö'!G63+'Kustannusten syöttö'!G64</f>
        <v>212</v>
      </c>
      <c r="O33" s="324"/>
    </row>
    <row r="34" spans="1:15" s="59" customFormat="1" ht="15" customHeight="1">
      <c r="A34" s="177"/>
      <c r="B34" s="59" t="s">
        <v>91</v>
      </c>
      <c r="C34" s="179" t="str">
        <f>'Kustannusten syöttö'!C65</f>
        <v>[€/a]</v>
      </c>
      <c r="D34" s="323"/>
      <c r="E34" s="284">
        <f>'Kustannusten syöttö'!D65</f>
        <v>960</v>
      </c>
      <c r="F34" s="435"/>
      <c r="G34" s="436"/>
      <c r="H34" s="284">
        <f>'Kustannusten syöttö'!E65</f>
        <v>750</v>
      </c>
      <c r="I34" s="435"/>
      <c r="J34" s="436"/>
      <c r="K34" s="284">
        <f>'Kustannusten syöttö'!F65</f>
        <v>0</v>
      </c>
      <c r="L34" s="435"/>
      <c r="M34" s="436"/>
      <c r="N34" s="284">
        <f>'Kustannusten syöttö'!G65</f>
        <v>0</v>
      </c>
      <c r="O34" s="324"/>
    </row>
    <row r="35" spans="1:15" s="59" customFormat="1" ht="15" customHeight="1">
      <c r="A35" s="177"/>
      <c r="B35" s="59" t="s">
        <v>92</v>
      </c>
      <c r="C35" s="179" t="str">
        <f>'Kustannusten syöttö'!C66</f>
        <v>[€/a]</v>
      </c>
      <c r="D35" s="323"/>
      <c r="E35" s="284">
        <f>'Kustannusten syöttö'!D66</f>
        <v>250</v>
      </c>
      <c r="F35" s="435"/>
      <c r="G35" s="436"/>
      <c r="H35" s="284">
        <f>'Kustannusten syöttö'!E66</f>
        <v>250</v>
      </c>
      <c r="I35" s="435"/>
      <c r="J35" s="436"/>
      <c r="K35" s="284">
        <f>'Kustannusten syöttö'!F66</f>
        <v>200</v>
      </c>
      <c r="L35" s="435"/>
      <c r="M35" s="436"/>
      <c r="N35" s="284">
        <f>'Kustannusten syöttö'!G66</f>
        <v>150</v>
      </c>
      <c r="O35" s="324"/>
    </row>
    <row r="36" spans="1:15" s="59" customFormat="1" ht="15" customHeight="1">
      <c r="A36" s="177"/>
      <c r="B36" s="59" t="s">
        <v>93</v>
      </c>
      <c r="C36" s="179" t="str">
        <f>'Kustannusten syöttö'!C67</f>
        <v>[€/a]</v>
      </c>
      <c r="D36" s="323"/>
      <c r="E36" s="284">
        <f>'Kustannusten syöttö'!D67</f>
        <v>400</v>
      </c>
      <c r="F36" s="435"/>
      <c r="G36" s="436"/>
      <c r="H36" s="284">
        <f>'Kustannusten syöttö'!E67</f>
        <v>400</v>
      </c>
      <c r="I36" s="435"/>
      <c r="J36" s="436"/>
      <c r="K36" s="284">
        <f>'Kustannusten syöttö'!F67</f>
        <v>200</v>
      </c>
      <c r="L36" s="435"/>
      <c r="M36" s="436"/>
      <c r="N36" s="284">
        <f>'Kustannusten syöttö'!G67</f>
        <v>200</v>
      </c>
      <c r="O36" s="324"/>
    </row>
    <row r="37" spans="1:15" s="59" customFormat="1" ht="15" customHeight="1">
      <c r="A37" s="177"/>
      <c r="B37" s="59" t="s">
        <v>124</v>
      </c>
      <c r="C37" s="179" t="str">
        <f>'Kustannusten syöttö'!C73</f>
        <v>[€/a]</v>
      </c>
      <c r="D37" s="323"/>
      <c r="E37" s="284">
        <f>'Kustannusten syöttö'!D73</f>
        <v>250</v>
      </c>
      <c r="F37" s="435"/>
      <c r="G37" s="436"/>
      <c r="H37" s="284">
        <f>'Kustannusten syöttö'!E73</f>
        <v>200</v>
      </c>
      <c r="I37" s="435"/>
      <c r="J37" s="436"/>
      <c r="K37" s="284">
        <f>'Kustannusten syöttö'!F73</f>
        <v>100</v>
      </c>
      <c r="L37" s="435"/>
      <c r="M37" s="436"/>
      <c r="N37" s="284">
        <f>'Kustannusten syöttö'!G73</f>
        <v>100</v>
      </c>
      <c r="O37" s="324"/>
    </row>
    <row r="38" spans="1:15" s="59" customFormat="1" ht="3" customHeight="1">
      <c r="A38" s="172"/>
      <c r="B38" s="147"/>
      <c r="C38" s="148"/>
      <c r="D38" s="325"/>
      <c r="E38" s="370"/>
      <c r="F38" s="370"/>
      <c r="G38" s="372"/>
      <c r="H38" s="370"/>
      <c r="I38" s="370"/>
      <c r="J38" s="372"/>
      <c r="K38" s="370"/>
      <c r="L38" s="371"/>
      <c r="M38" s="372"/>
      <c r="N38" s="370"/>
      <c r="O38" s="326"/>
    </row>
    <row r="39" spans="1:15" s="153" customFormat="1" ht="15" customHeight="1">
      <c r="A39" s="150"/>
      <c r="B39" s="346" t="s">
        <v>125</v>
      </c>
      <c r="C39" s="347" t="str">
        <f>'Kustannusten syöttö'!C75</f>
        <v>[€/a]</v>
      </c>
      <c r="D39" s="348"/>
      <c r="E39" s="452">
        <f aca="true" t="shared" si="0" ref="E39:N39">SUM(E33:E37)</f>
        <v>2364</v>
      </c>
      <c r="F39" s="452">
        <f t="shared" si="0"/>
        <v>0</v>
      </c>
      <c r="G39" s="454">
        <f t="shared" si="0"/>
        <v>0</v>
      </c>
      <c r="H39" s="452">
        <f t="shared" si="0"/>
        <v>2069</v>
      </c>
      <c r="I39" s="452">
        <f t="shared" si="0"/>
        <v>0</v>
      </c>
      <c r="J39" s="454">
        <f t="shared" si="0"/>
        <v>0</v>
      </c>
      <c r="K39" s="452">
        <f t="shared" si="0"/>
        <v>711</v>
      </c>
      <c r="L39" s="452">
        <f t="shared" si="0"/>
        <v>0</v>
      </c>
      <c r="M39" s="454">
        <f t="shared" si="0"/>
        <v>0</v>
      </c>
      <c r="N39" s="452">
        <f t="shared" si="0"/>
        <v>662</v>
      </c>
      <c r="O39" s="349"/>
    </row>
    <row r="40" spans="1:15" s="59" customFormat="1" ht="3" customHeight="1">
      <c r="A40" s="173"/>
      <c r="B40" s="174"/>
      <c r="C40" s="175"/>
      <c r="D40" s="351"/>
      <c r="E40" s="341"/>
      <c r="F40" s="342"/>
      <c r="G40" s="343"/>
      <c r="H40" s="341"/>
      <c r="I40" s="342"/>
      <c r="J40" s="343"/>
      <c r="K40" s="341"/>
      <c r="L40" s="342"/>
      <c r="M40" s="343"/>
      <c r="N40" s="341"/>
      <c r="O40" s="342"/>
    </row>
    <row r="41" spans="1:15" s="59" customFormat="1" ht="3" customHeight="1">
      <c r="A41" s="187"/>
      <c r="B41" s="188"/>
      <c r="C41" s="189"/>
      <c r="D41" s="352"/>
      <c r="E41" s="353"/>
      <c r="F41" s="354"/>
      <c r="G41" s="355"/>
      <c r="H41" s="353"/>
      <c r="I41" s="354"/>
      <c r="J41" s="355"/>
      <c r="K41" s="353"/>
      <c r="L41" s="354"/>
      <c r="M41" s="355"/>
      <c r="N41" s="353"/>
      <c r="O41" s="354"/>
    </row>
    <row r="42" spans="1:15" s="364" customFormat="1" ht="15" customHeight="1">
      <c r="A42" s="356"/>
      <c r="B42" s="357" t="s">
        <v>144</v>
      </c>
      <c r="C42" s="358" t="str">
        <f>'Kustannusten syöttö'!C78</f>
        <v>[€/a]</v>
      </c>
      <c r="D42" s="359"/>
      <c r="E42" s="360">
        <f>'Kustannusten syöttö'!D78</f>
        <v>13603.077091495881</v>
      </c>
      <c r="F42" s="361"/>
      <c r="G42" s="362"/>
      <c r="H42" s="360">
        <f>'Kustannusten syöttö'!E78</f>
        <v>13159.63928473168</v>
      </c>
      <c r="I42" s="361"/>
      <c r="J42" s="362"/>
      <c r="K42" s="360">
        <f>'Kustannusten syöttö'!F78</f>
        <v>17139.061356404593</v>
      </c>
      <c r="L42" s="361"/>
      <c r="M42" s="362"/>
      <c r="N42" s="360">
        <f>'Kustannusten syöttö'!G78</f>
        <v>15887.547041845684</v>
      </c>
      <c r="O42" s="363"/>
    </row>
    <row r="43" spans="1:15" s="59" customFormat="1" ht="3" customHeight="1">
      <c r="A43" s="185"/>
      <c r="B43" s="168"/>
      <c r="C43" s="186"/>
      <c r="D43" s="365"/>
      <c r="E43" s="366"/>
      <c r="F43" s="367"/>
      <c r="G43" s="368"/>
      <c r="H43" s="366"/>
      <c r="I43" s="367"/>
      <c r="J43" s="368"/>
      <c r="K43" s="366"/>
      <c r="L43" s="367"/>
      <c r="M43" s="368"/>
      <c r="N43" s="366"/>
      <c r="O43" s="369"/>
    </row>
    <row r="44" spans="1:15" s="59" customFormat="1" ht="3" customHeight="1">
      <c r="A44" s="172"/>
      <c r="B44" s="147"/>
      <c r="C44" s="148"/>
      <c r="D44" s="325"/>
      <c r="E44" s="370"/>
      <c r="F44" s="371"/>
      <c r="G44" s="372"/>
      <c r="H44" s="370"/>
      <c r="I44" s="371"/>
      <c r="J44" s="372"/>
      <c r="K44" s="370"/>
      <c r="L44" s="371"/>
      <c r="M44" s="372"/>
      <c r="N44" s="370"/>
      <c r="O44" s="326"/>
    </row>
    <row r="45" spans="1:15" s="364" customFormat="1" ht="15" customHeight="1">
      <c r="A45" s="356"/>
      <c r="B45" s="357" t="s">
        <v>126</v>
      </c>
      <c r="C45" s="358" t="str">
        <f>'Kustannusten syöttö'!C81</f>
        <v>[€/MWh]</v>
      </c>
      <c r="D45" s="359"/>
      <c r="E45" s="373">
        <f>'Kustannusten syöttö'!D81</f>
        <v>48.58241818391386</v>
      </c>
      <c r="F45" s="374"/>
      <c r="G45" s="375"/>
      <c r="H45" s="373">
        <f>'Kustannusten syöttö'!E81</f>
        <v>46.99871173118457</v>
      </c>
      <c r="I45" s="374"/>
      <c r="J45" s="375"/>
      <c r="K45" s="373">
        <f>'Kustannusten syöttö'!F81</f>
        <v>61.210933415730686</v>
      </c>
      <c r="L45" s="374"/>
      <c r="M45" s="375"/>
      <c r="N45" s="373">
        <f>'Kustannusten syöttö'!G81</f>
        <v>56.74123943516316</v>
      </c>
      <c r="O45" s="376"/>
    </row>
    <row r="46" spans="1:15" s="59" customFormat="1" ht="3" customHeight="1">
      <c r="A46" s="173"/>
      <c r="B46" s="174"/>
      <c r="C46" s="195"/>
      <c r="D46" s="377"/>
      <c r="E46" s="378"/>
      <c r="F46" s="379"/>
      <c r="G46" s="380"/>
      <c r="H46" s="381"/>
      <c r="I46" s="382"/>
      <c r="J46" s="383"/>
      <c r="K46" s="384"/>
      <c r="L46" s="385"/>
      <c r="M46" s="386"/>
      <c r="N46" s="384"/>
      <c r="O46" s="384"/>
    </row>
    <row r="47" ht="9.75" customHeight="1"/>
    <row r="48" s="200" customFormat="1" ht="10.5" customHeight="1">
      <c r="B48" s="201"/>
    </row>
    <row r="49" s="200" customFormat="1" ht="10.5" customHeight="1"/>
    <row r="50" ht="13.5">
      <c r="B50" s="200"/>
    </row>
    <row r="51" ht="13.5">
      <c r="B51" s="202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Bioenergie Burgenland Service Ges.m.b.H.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Kasimir P. Nemestothy</dc:creator>
  <cp:keywords/>
  <dc:description/>
  <cp:lastModifiedBy>Jari Aalto</cp:lastModifiedBy>
  <cp:lastPrinted>2002-09-24T07:40:37Z</cp:lastPrinted>
  <dcterms:created xsi:type="dcterms:W3CDTF">2000-10-25T09:42:32Z</dcterms:created>
  <dcterms:modified xsi:type="dcterms:W3CDTF">2014-03-27T10:57:59Z</dcterms:modified>
  <cp:category/>
  <cp:version/>
  <cp:contentType/>
  <cp:contentStatus/>
</cp:coreProperties>
</file>